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athorby/Documents/Xtreme/Competitions/Results/2019/"/>
    </mc:Choice>
  </mc:AlternateContent>
  <xr:revisionPtr revIDLastSave="0" documentId="8_{C0FC256F-08D4-EF41-9945-1CA52A33C4CF}" xr6:coauthVersionLast="45" xr6:coauthVersionMax="45" xr10:uidLastSave="{00000000-0000-0000-0000-000000000000}"/>
  <bookViews>
    <workbookView xWindow="5340" yWindow="460" windowWidth="23260" windowHeight="12600" tabRatio="628" firstSheet="5" activeTab="11" xr2:uid="{00000000-000D-0000-FFFF-FFFF00000000}"/>
  </bookViews>
  <sheets>
    <sheet name="Instructions" sheetId="30" r:id="rId1"/>
    <sheet name="NZSS Open C" sheetId="28" r:id="rId2"/>
    <sheet name="NZSS Special O Level 4" sheetId="29" r:id="rId3"/>
    <sheet name="NZSS Level 5" sheetId="22" r:id="rId4"/>
    <sheet name="NZSS Level 6" sheetId="6" r:id="rId5"/>
    <sheet name="NZSS Level 7" sheetId="21" r:id="rId6"/>
    <sheet name="NZSS Level 8" sheetId="8" r:id="rId7"/>
    <sheet name="NZSS Level 9" sheetId="9" r:id="rId8"/>
    <sheet name="NZSS Level 10" sheetId="10" r:id="rId9"/>
    <sheet name="NZSS Junior International" sheetId="15" r:id="rId10"/>
    <sheet name="NZSS Senior International" sheetId="16" r:id="rId11"/>
    <sheet name="Ind Summary" sheetId="18" r:id="rId12"/>
  </sheets>
  <definedNames>
    <definedName name="_xlnm.Print_Area" localSheetId="11">'Ind Summary'!$A$29:$Y$35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10" l="1"/>
  <c r="M20" i="10"/>
  <c r="N20" i="10"/>
  <c r="O20" i="10"/>
  <c r="P20" i="10"/>
  <c r="Q20" i="10"/>
  <c r="R20" i="10"/>
  <c r="S20" i="10"/>
  <c r="L16" i="10"/>
  <c r="M16" i="10"/>
  <c r="N16" i="10"/>
  <c r="O16" i="10"/>
  <c r="P16" i="10"/>
  <c r="Q16" i="10"/>
  <c r="R16" i="10"/>
  <c r="S16" i="10"/>
  <c r="L12" i="10"/>
  <c r="M12" i="10"/>
  <c r="N12" i="10"/>
  <c r="O12" i="10"/>
  <c r="P12" i="10"/>
  <c r="Q12" i="10"/>
  <c r="R12" i="10"/>
  <c r="S12" i="10"/>
  <c r="L8" i="10"/>
  <c r="M8" i="10"/>
  <c r="N8" i="10"/>
  <c r="O8" i="10"/>
  <c r="P8" i="10"/>
  <c r="Q8" i="10"/>
  <c r="R8" i="10"/>
  <c r="S8" i="10"/>
  <c r="L29" i="9"/>
  <c r="M29" i="9"/>
  <c r="N29" i="9"/>
  <c r="O29" i="9"/>
  <c r="P29" i="9"/>
  <c r="Q29" i="9"/>
  <c r="R29" i="9"/>
  <c r="L30" i="9"/>
  <c r="M30" i="9"/>
  <c r="N30" i="9"/>
  <c r="O30" i="9"/>
  <c r="P30" i="9"/>
  <c r="Q30" i="9"/>
  <c r="R30" i="9"/>
  <c r="L31" i="9"/>
  <c r="M31" i="9"/>
  <c r="N31" i="9"/>
  <c r="O31" i="9"/>
  <c r="P31" i="9"/>
  <c r="Q31" i="9"/>
  <c r="R31" i="9"/>
  <c r="L32" i="9"/>
  <c r="M32" i="9"/>
  <c r="N32" i="9"/>
  <c r="O32" i="9"/>
  <c r="P32" i="9"/>
  <c r="Q32" i="9"/>
  <c r="R32" i="9"/>
  <c r="S29" i="9"/>
  <c r="S30" i="9"/>
  <c r="S31" i="9"/>
  <c r="S32" i="9"/>
  <c r="L25" i="9"/>
  <c r="M25" i="9"/>
  <c r="N25" i="9"/>
  <c r="O25" i="9"/>
  <c r="P25" i="9"/>
  <c r="Q25" i="9"/>
  <c r="R25" i="9"/>
  <c r="L22" i="9"/>
  <c r="M22" i="9"/>
  <c r="N22" i="9"/>
  <c r="O22" i="9"/>
  <c r="P22" i="9"/>
  <c r="Q22" i="9"/>
  <c r="R22" i="9"/>
  <c r="L23" i="9"/>
  <c r="M23" i="9"/>
  <c r="N23" i="9"/>
  <c r="O23" i="9"/>
  <c r="P23" i="9"/>
  <c r="Q23" i="9"/>
  <c r="R23" i="9"/>
  <c r="L24" i="9"/>
  <c r="M24" i="9"/>
  <c r="N24" i="9"/>
  <c r="O24" i="9"/>
  <c r="P24" i="9"/>
  <c r="Q24" i="9"/>
  <c r="R24" i="9"/>
  <c r="S25" i="9"/>
  <c r="S22" i="9"/>
  <c r="S23" i="9"/>
  <c r="S24" i="9"/>
  <c r="L16" i="9"/>
  <c r="M16" i="9"/>
  <c r="N16" i="9"/>
  <c r="O16" i="9"/>
  <c r="P16" i="9"/>
  <c r="Q16" i="9"/>
  <c r="R16" i="9"/>
  <c r="L15" i="9"/>
  <c r="M15" i="9"/>
  <c r="N15" i="9"/>
  <c r="O15" i="9"/>
  <c r="P15" i="9"/>
  <c r="Q15" i="9"/>
  <c r="R15" i="9"/>
  <c r="L17" i="9"/>
  <c r="M17" i="9"/>
  <c r="N17" i="9"/>
  <c r="O17" i="9"/>
  <c r="P17" i="9"/>
  <c r="Q17" i="9"/>
  <c r="R17" i="9"/>
  <c r="L18" i="9"/>
  <c r="M18" i="9"/>
  <c r="N18" i="9"/>
  <c r="O18" i="9"/>
  <c r="P18" i="9"/>
  <c r="Q18" i="9"/>
  <c r="R18" i="9"/>
  <c r="S16" i="9"/>
  <c r="S17" i="9"/>
  <c r="S18" i="9"/>
  <c r="S15" i="9"/>
  <c r="L11" i="9"/>
  <c r="M11" i="9"/>
  <c r="N11" i="9"/>
  <c r="O11" i="9"/>
  <c r="P11" i="9"/>
  <c r="Q11" i="9"/>
  <c r="R11" i="9"/>
  <c r="L8" i="9"/>
  <c r="M8" i="9"/>
  <c r="N8" i="9"/>
  <c r="O8" i="9"/>
  <c r="P8" i="9"/>
  <c r="Q8" i="9"/>
  <c r="R8" i="9"/>
  <c r="L9" i="9"/>
  <c r="M9" i="9"/>
  <c r="N9" i="9"/>
  <c r="O9" i="9"/>
  <c r="P9" i="9"/>
  <c r="Q9" i="9"/>
  <c r="R9" i="9"/>
  <c r="L10" i="9"/>
  <c r="M10" i="9"/>
  <c r="N10" i="9"/>
  <c r="O10" i="9"/>
  <c r="P10" i="9"/>
  <c r="Q10" i="9"/>
  <c r="R10" i="9"/>
  <c r="S11" i="9"/>
  <c r="S10" i="9"/>
  <c r="S9" i="9"/>
  <c r="S8" i="9"/>
  <c r="L24" i="8"/>
  <c r="M24" i="8"/>
  <c r="N24" i="8"/>
  <c r="O24" i="8"/>
  <c r="P24" i="8"/>
  <c r="Q24" i="8"/>
  <c r="R24" i="8"/>
  <c r="L23" i="8"/>
  <c r="M23" i="8"/>
  <c r="N23" i="8"/>
  <c r="O23" i="8"/>
  <c r="P23" i="8"/>
  <c r="Q23" i="8"/>
  <c r="R23" i="8"/>
  <c r="S24" i="8"/>
  <c r="S23" i="8"/>
  <c r="L14" i="8"/>
  <c r="M14" i="8"/>
  <c r="N14" i="8"/>
  <c r="O14" i="8"/>
  <c r="P14" i="8"/>
  <c r="Q14" i="8"/>
  <c r="R14" i="8"/>
  <c r="L13" i="8"/>
  <c r="M13" i="8"/>
  <c r="N13" i="8"/>
  <c r="O13" i="8"/>
  <c r="P13" i="8"/>
  <c r="Q13" i="8"/>
  <c r="R13" i="8"/>
  <c r="S14" i="8"/>
  <c r="S13" i="8"/>
  <c r="L18" i="8"/>
  <c r="M18" i="8"/>
  <c r="N18" i="8"/>
  <c r="O18" i="8"/>
  <c r="P18" i="8"/>
  <c r="Q18" i="8"/>
  <c r="R18" i="8"/>
  <c r="L19" i="8"/>
  <c r="M19" i="8"/>
  <c r="N19" i="8"/>
  <c r="O19" i="8"/>
  <c r="P19" i="8"/>
  <c r="Q19" i="8"/>
  <c r="R19" i="8"/>
  <c r="S18" i="8"/>
  <c r="L9" i="8"/>
  <c r="M9" i="8"/>
  <c r="N9" i="8"/>
  <c r="O9" i="8"/>
  <c r="P9" i="8"/>
  <c r="Q9" i="8"/>
  <c r="R9" i="8"/>
  <c r="L8" i="8"/>
  <c r="M8" i="8"/>
  <c r="N8" i="8"/>
  <c r="O8" i="8"/>
  <c r="P8" i="8"/>
  <c r="Q8" i="8"/>
  <c r="R8" i="8"/>
  <c r="S9" i="8"/>
  <c r="S8" i="8"/>
  <c r="L20" i="21"/>
  <c r="M20" i="21"/>
  <c r="N20" i="21"/>
  <c r="O20" i="21"/>
  <c r="P20" i="21"/>
  <c r="Q20" i="21"/>
  <c r="R20" i="21"/>
  <c r="S20" i="21"/>
  <c r="T20" i="21"/>
  <c r="L16" i="21"/>
  <c r="M16" i="21"/>
  <c r="N16" i="21"/>
  <c r="O16" i="21"/>
  <c r="P16" i="21"/>
  <c r="Q16" i="21"/>
  <c r="R16" i="21"/>
  <c r="S16" i="21"/>
  <c r="T16" i="21"/>
  <c r="L17" i="21"/>
  <c r="M17" i="21"/>
  <c r="N17" i="21"/>
  <c r="O17" i="21"/>
  <c r="P17" i="21"/>
  <c r="Q17" i="21"/>
  <c r="R17" i="21"/>
  <c r="S17" i="21"/>
  <c r="T17" i="21"/>
  <c r="L18" i="21"/>
  <c r="M18" i="21"/>
  <c r="N18" i="21"/>
  <c r="O18" i="21"/>
  <c r="P18" i="21"/>
  <c r="Q18" i="21"/>
  <c r="R18" i="21"/>
  <c r="S18" i="21"/>
  <c r="T18" i="21"/>
  <c r="L19" i="21"/>
  <c r="M19" i="21"/>
  <c r="N19" i="21"/>
  <c r="O19" i="21"/>
  <c r="P19" i="21"/>
  <c r="Q19" i="21"/>
  <c r="R19" i="21"/>
  <c r="S19" i="21"/>
  <c r="T19" i="21"/>
  <c r="U20" i="21"/>
  <c r="U19" i="21"/>
  <c r="U18" i="21"/>
  <c r="U17" i="21"/>
  <c r="U16" i="21"/>
  <c r="L15" i="15"/>
  <c r="M15" i="15"/>
  <c r="O15" i="15"/>
  <c r="P15" i="15"/>
  <c r="N15" i="15"/>
  <c r="Q15" i="15"/>
  <c r="R15" i="15"/>
  <c r="O8" i="28"/>
  <c r="P8" i="28"/>
  <c r="L8" i="28"/>
  <c r="L27" i="16"/>
  <c r="M27" i="16"/>
  <c r="Y69" i="18"/>
  <c r="O27" i="16"/>
  <c r="P27" i="16"/>
  <c r="AA69" i="18"/>
  <c r="AB69" i="18"/>
  <c r="L28" i="16"/>
  <c r="X68" i="18"/>
  <c r="M28" i="16"/>
  <c r="O28" i="16"/>
  <c r="Z68" i="18"/>
  <c r="P28" i="16"/>
  <c r="AA68" i="18"/>
  <c r="AB68" i="18"/>
  <c r="L26" i="16"/>
  <c r="X67" i="18"/>
  <c r="M26" i="16"/>
  <c r="O26" i="16"/>
  <c r="Z67" i="18"/>
  <c r="P26" i="16"/>
  <c r="AA67" i="18"/>
  <c r="AB67" i="18"/>
  <c r="L21" i="16"/>
  <c r="M21" i="16"/>
  <c r="R69" i="18"/>
  <c r="O21" i="16"/>
  <c r="P21" i="16"/>
  <c r="T69" i="18"/>
  <c r="U69" i="18"/>
  <c r="L22" i="16"/>
  <c r="Q68" i="18"/>
  <c r="M22" i="16"/>
  <c r="R68" i="18"/>
  <c r="O22" i="16"/>
  <c r="S68" i="18"/>
  <c r="P22" i="16"/>
  <c r="T68" i="18"/>
  <c r="U68" i="18"/>
  <c r="L20" i="16"/>
  <c r="M20" i="16"/>
  <c r="N20" i="16"/>
  <c r="O20" i="16"/>
  <c r="S67" i="18"/>
  <c r="P20" i="16"/>
  <c r="T67" i="18"/>
  <c r="U67" i="18"/>
  <c r="Q67" i="18"/>
  <c r="L15" i="16"/>
  <c r="M15" i="16"/>
  <c r="K69" i="18"/>
  <c r="O15" i="16"/>
  <c r="P15" i="16"/>
  <c r="M69" i="18"/>
  <c r="N69" i="18"/>
  <c r="L16" i="16"/>
  <c r="J68" i="18"/>
  <c r="M16" i="16"/>
  <c r="K68" i="18"/>
  <c r="O16" i="16"/>
  <c r="P16" i="16"/>
  <c r="M68" i="18"/>
  <c r="N68" i="18"/>
  <c r="L14" i="16"/>
  <c r="M14" i="16"/>
  <c r="K67" i="18"/>
  <c r="O14" i="16"/>
  <c r="L67" i="18"/>
  <c r="P14" i="16"/>
  <c r="M67" i="18"/>
  <c r="Q14" i="16"/>
  <c r="N67" i="18"/>
  <c r="L9" i="16"/>
  <c r="M9" i="16"/>
  <c r="D69" i="18"/>
  <c r="O9" i="16"/>
  <c r="P9" i="16"/>
  <c r="F69" i="18"/>
  <c r="G69" i="18"/>
  <c r="L10" i="16"/>
  <c r="C68" i="18"/>
  <c r="M10" i="16"/>
  <c r="D68" i="18"/>
  <c r="O10" i="16"/>
  <c r="E68" i="18"/>
  <c r="P10" i="16"/>
  <c r="F68" i="18"/>
  <c r="G68" i="18"/>
  <c r="L8" i="16"/>
  <c r="M8" i="16"/>
  <c r="D67" i="18"/>
  <c r="O8" i="16"/>
  <c r="E67" i="18"/>
  <c r="P8" i="16"/>
  <c r="F67" i="18"/>
  <c r="G67" i="18"/>
  <c r="A69" i="18"/>
  <c r="B69" i="18"/>
  <c r="A68" i="18"/>
  <c r="B68" i="18"/>
  <c r="B67" i="18"/>
  <c r="A67" i="18"/>
  <c r="L9" i="15"/>
  <c r="C62" i="18"/>
  <c r="M9" i="15"/>
  <c r="O9" i="15"/>
  <c r="E62" i="18"/>
  <c r="P9" i="15"/>
  <c r="F62" i="18"/>
  <c r="L20" i="15"/>
  <c r="J62" i="18"/>
  <c r="M20" i="15"/>
  <c r="O20" i="15"/>
  <c r="L62" i="18"/>
  <c r="P20" i="15"/>
  <c r="L31" i="15"/>
  <c r="M31" i="15"/>
  <c r="N31" i="15"/>
  <c r="R62" i="18"/>
  <c r="O31" i="15"/>
  <c r="P31" i="15"/>
  <c r="T62" i="18"/>
  <c r="L42" i="15"/>
  <c r="X62" i="18"/>
  <c r="M42" i="15"/>
  <c r="Y62" i="18"/>
  <c r="O42" i="15"/>
  <c r="P42" i="15"/>
  <c r="L10" i="15"/>
  <c r="C58" i="18"/>
  <c r="M10" i="15"/>
  <c r="D58" i="18"/>
  <c r="O10" i="15"/>
  <c r="P10" i="15"/>
  <c r="F58" i="18"/>
  <c r="L21" i="15"/>
  <c r="J58" i="18"/>
  <c r="M21" i="15"/>
  <c r="K58" i="18"/>
  <c r="O21" i="15"/>
  <c r="L58" i="18"/>
  <c r="P21" i="15"/>
  <c r="M58" i="18"/>
  <c r="L32" i="15"/>
  <c r="Q58" i="18"/>
  <c r="M32" i="15"/>
  <c r="R58" i="18"/>
  <c r="O32" i="15"/>
  <c r="S58" i="18"/>
  <c r="P32" i="15"/>
  <c r="T58" i="18"/>
  <c r="L43" i="15"/>
  <c r="X58" i="18"/>
  <c r="M43" i="15"/>
  <c r="O43" i="15"/>
  <c r="Z58" i="18"/>
  <c r="P43" i="15"/>
  <c r="AA58" i="18"/>
  <c r="L11" i="15"/>
  <c r="C59" i="18"/>
  <c r="M11" i="15"/>
  <c r="D59" i="18"/>
  <c r="O11" i="15"/>
  <c r="E59" i="18"/>
  <c r="P11" i="15"/>
  <c r="L22" i="15"/>
  <c r="J59" i="18"/>
  <c r="M22" i="15"/>
  <c r="O22" i="15"/>
  <c r="L59" i="18"/>
  <c r="P22" i="15"/>
  <c r="M59" i="18"/>
  <c r="L33" i="15"/>
  <c r="Q59" i="18"/>
  <c r="M33" i="15"/>
  <c r="O33" i="15"/>
  <c r="S59" i="18"/>
  <c r="P33" i="15"/>
  <c r="L44" i="15"/>
  <c r="M44" i="15"/>
  <c r="O44" i="15"/>
  <c r="Z59" i="18"/>
  <c r="P44" i="15"/>
  <c r="L12" i="15"/>
  <c r="C63" i="18"/>
  <c r="M12" i="15"/>
  <c r="D63" i="18"/>
  <c r="O12" i="15"/>
  <c r="E63" i="18"/>
  <c r="P12" i="15"/>
  <c r="F63" i="18"/>
  <c r="L23" i="15"/>
  <c r="J63" i="18"/>
  <c r="M23" i="15"/>
  <c r="O23" i="15"/>
  <c r="P23" i="15"/>
  <c r="M63" i="18"/>
  <c r="L34" i="15"/>
  <c r="Q63" i="18"/>
  <c r="M34" i="15"/>
  <c r="R63" i="18"/>
  <c r="O34" i="15"/>
  <c r="S63" i="18"/>
  <c r="P34" i="15"/>
  <c r="T63" i="18"/>
  <c r="L45" i="15"/>
  <c r="X63" i="18"/>
  <c r="M45" i="15"/>
  <c r="Y63" i="18"/>
  <c r="O45" i="15"/>
  <c r="Z63" i="18"/>
  <c r="P45" i="15"/>
  <c r="AA63" i="18"/>
  <c r="L13" i="15"/>
  <c r="C60" i="18"/>
  <c r="M13" i="15"/>
  <c r="D60" i="18"/>
  <c r="O13" i="15"/>
  <c r="E60" i="18"/>
  <c r="P13" i="15"/>
  <c r="F60" i="18"/>
  <c r="L24" i="15"/>
  <c r="J60" i="18"/>
  <c r="M24" i="15"/>
  <c r="K60" i="18"/>
  <c r="O24" i="15"/>
  <c r="L60" i="18"/>
  <c r="P24" i="15"/>
  <c r="M60" i="18"/>
  <c r="L35" i="15"/>
  <c r="M35" i="15"/>
  <c r="N35" i="15"/>
  <c r="O35" i="15"/>
  <c r="S60" i="18"/>
  <c r="P35" i="15"/>
  <c r="L46" i="15"/>
  <c r="M46" i="15"/>
  <c r="N46" i="15"/>
  <c r="O46" i="15"/>
  <c r="P46" i="15"/>
  <c r="AA60" i="18"/>
  <c r="L14" i="15"/>
  <c r="C56" i="18"/>
  <c r="M14" i="15"/>
  <c r="O14" i="15"/>
  <c r="E56" i="18"/>
  <c r="P14" i="15"/>
  <c r="F56" i="18"/>
  <c r="L25" i="15"/>
  <c r="J56" i="18"/>
  <c r="M25" i="15"/>
  <c r="O25" i="15"/>
  <c r="L56" i="18"/>
  <c r="P25" i="15"/>
  <c r="M56" i="18"/>
  <c r="L36" i="15"/>
  <c r="Q56" i="18"/>
  <c r="M36" i="15"/>
  <c r="O36" i="15"/>
  <c r="S56" i="18"/>
  <c r="P36" i="15"/>
  <c r="T56" i="18"/>
  <c r="L47" i="15"/>
  <c r="X56" i="18"/>
  <c r="M47" i="15"/>
  <c r="Y56" i="18"/>
  <c r="O47" i="15"/>
  <c r="Z56" i="18"/>
  <c r="P47" i="15"/>
  <c r="AA56" i="18"/>
  <c r="C57" i="18"/>
  <c r="L26" i="15"/>
  <c r="M26" i="15"/>
  <c r="K57" i="18"/>
  <c r="O26" i="15"/>
  <c r="L57" i="18"/>
  <c r="P26" i="15"/>
  <c r="M57" i="18"/>
  <c r="L37" i="15"/>
  <c r="M37" i="15"/>
  <c r="N37" i="15"/>
  <c r="O37" i="15"/>
  <c r="S57" i="18"/>
  <c r="P37" i="15"/>
  <c r="T57" i="18"/>
  <c r="L48" i="15"/>
  <c r="M48" i="15"/>
  <c r="O48" i="15"/>
  <c r="P48" i="15"/>
  <c r="AA57" i="18"/>
  <c r="Z62" i="18"/>
  <c r="AB62" i="18"/>
  <c r="Y58" i="18"/>
  <c r="AB58" i="18"/>
  <c r="Y59" i="18"/>
  <c r="AB59" i="18"/>
  <c r="AB63" i="18"/>
  <c r="Y60" i="18"/>
  <c r="Z60" i="18"/>
  <c r="AB60" i="18"/>
  <c r="AB56" i="18"/>
  <c r="Y57" i="18"/>
  <c r="AB57" i="18"/>
  <c r="L41" i="15"/>
  <c r="M41" i="15"/>
  <c r="Y61" i="18"/>
  <c r="O41" i="15"/>
  <c r="Z61" i="18"/>
  <c r="P41" i="15"/>
  <c r="AA61" i="18"/>
  <c r="AB61" i="18"/>
  <c r="U62" i="18"/>
  <c r="U58" i="18"/>
  <c r="R59" i="18"/>
  <c r="U59" i="18"/>
  <c r="U63" i="18"/>
  <c r="R60" i="18"/>
  <c r="U60" i="18"/>
  <c r="R56" i="18"/>
  <c r="U56" i="18"/>
  <c r="Q57" i="18"/>
  <c r="U57" i="18"/>
  <c r="L30" i="15"/>
  <c r="M30" i="15"/>
  <c r="O30" i="15"/>
  <c r="S61" i="18"/>
  <c r="P30" i="15"/>
  <c r="U61" i="18"/>
  <c r="R61" i="18"/>
  <c r="D62" i="18"/>
  <c r="G62" i="18"/>
  <c r="K62" i="18"/>
  <c r="N62" i="18"/>
  <c r="E58" i="18"/>
  <c r="G58" i="18"/>
  <c r="N58" i="18"/>
  <c r="G59" i="18"/>
  <c r="K59" i="18"/>
  <c r="N59" i="18"/>
  <c r="G63" i="18"/>
  <c r="K63" i="18"/>
  <c r="L63" i="18"/>
  <c r="N63" i="18"/>
  <c r="G60" i="18"/>
  <c r="N60" i="18"/>
  <c r="D56" i="18"/>
  <c r="G56" i="18"/>
  <c r="N56" i="18"/>
  <c r="D57" i="18"/>
  <c r="E57" i="18"/>
  <c r="G57" i="18"/>
  <c r="N57" i="18"/>
  <c r="L19" i="15"/>
  <c r="M19" i="15"/>
  <c r="K61" i="18"/>
  <c r="O19" i="15"/>
  <c r="L61" i="18"/>
  <c r="P19" i="15"/>
  <c r="N61" i="18"/>
  <c r="L8" i="15"/>
  <c r="M8" i="15"/>
  <c r="D61" i="18"/>
  <c r="O8" i="15"/>
  <c r="E61" i="18"/>
  <c r="P8" i="15"/>
  <c r="G61" i="18"/>
  <c r="A62" i="18"/>
  <c r="B62" i="18"/>
  <c r="A58" i="18"/>
  <c r="B58" i="18"/>
  <c r="A59" i="18"/>
  <c r="B59" i="18"/>
  <c r="A63" i="18"/>
  <c r="B63" i="18"/>
  <c r="A60" i="18"/>
  <c r="B60" i="18"/>
  <c r="A56" i="18"/>
  <c r="B56" i="18"/>
  <c r="A57" i="18"/>
  <c r="B57" i="18"/>
  <c r="B61" i="18"/>
  <c r="A61" i="18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1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0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X51" i="18"/>
  <c r="AA51" i="18"/>
  <c r="AB51" i="18"/>
  <c r="Z51" i="18"/>
  <c r="Y51" i="18"/>
  <c r="T51" i="18"/>
  <c r="U51" i="18"/>
  <c r="S51" i="18"/>
  <c r="R51" i="18"/>
  <c r="Q51" i="18"/>
  <c r="N51" i="18"/>
  <c r="L51" i="18"/>
  <c r="K51" i="18"/>
  <c r="J51" i="18"/>
  <c r="C51" i="18"/>
  <c r="G51" i="18"/>
  <c r="E51" i="18"/>
  <c r="D51" i="18"/>
  <c r="B51" i="18"/>
  <c r="A51" i="18"/>
  <c r="D44" i="18"/>
  <c r="K44" i="18"/>
  <c r="L44" i="18"/>
  <c r="R44" i="18"/>
  <c r="Y44" i="18"/>
  <c r="Z44" i="18"/>
  <c r="E45" i="18"/>
  <c r="L45" i="18"/>
  <c r="S45" i="18"/>
  <c r="D47" i="18"/>
  <c r="K47" i="18"/>
  <c r="L47" i="18"/>
  <c r="R47" i="18"/>
  <c r="Y47" i="18"/>
  <c r="Z47" i="18"/>
  <c r="X44" i="18"/>
  <c r="AA44" i="18"/>
  <c r="AB44" i="18"/>
  <c r="X45" i="18"/>
  <c r="Z45" i="18"/>
  <c r="AA45" i="18"/>
  <c r="AB45" i="18"/>
  <c r="X47" i="18"/>
  <c r="AA47" i="18"/>
  <c r="AB47" i="18"/>
  <c r="Q44" i="18"/>
  <c r="S44" i="18"/>
  <c r="T44" i="18"/>
  <c r="U44" i="18"/>
  <c r="Q45" i="18"/>
  <c r="R45" i="18"/>
  <c r="T45" i="18"/>
  <c r="U45" i="18"/>
  <c r="Q47" i="18"/>
  <c r="S47" i="18"/>
  <c r="T47" i="18"/>
  <c r="U47" i="18"/>
  <c r="J44" i="18"/>
  <c r="M44" i="18"/>
  <c r="N44" i="18"/>
  <c r="J45" i="18"/>
  <c r="M45" i="18"/>
  <c r="N45" i="18"/>
  <c r="J47" i="18"/>
  <c r="M47" i="18"/>
  <c r="N47" i="18"/>
  <c r="C44" i="18"/>
  <c r="E44" i="18"/>
  <c r="F44" i="18"/>
  <c r="G44" i="18"/>
  <c r="C45" i="18"/>
  <c r="D45" i="18"/>
  <c r="F45" i="18"/>
  <c r="G45" i="18"/>
  <c r="C47" i="18"/>
  <c r="E47" i="18"/>
  <c r="F47" i="18"/>
  <c r="G47" i="18"/>
  <c r="A44" i="18"/>
  <c r="B44" i="18"/>
  <c r="A45" i="18"/>
  <c r="B45" i="18"/>
  <c r="A47" i="18"/>
  <c r="B47" i="18"/>
  <c r="A30" i="9"/>
  <c r="B30" i="9"/>
  <c r="A31" i="9"/>
  <c r="B31" i="9"/>
  <c r="A32" i="9"/>
  <c r="B32" i="9"/>
  <c r="A23" i="9"/>
  <c r="B23" i="9"/>
  <c r="A24" i="9"/>
  <c r="B24" i="9"/>
  <c r="A25" i="9"/>
  <c r="B25" i="9"/>
  <c r="B22" i="9"/>
  <c r="A16" i="9"/>
  <c r="B16" i="9"/>
  <c r="A17" i="9"/>
  <c r="B17" i="9"/>
  <c r="A18" i="9"/>
  <c r="B18" i="9"/>
  <c r="B15" i="9"/>
  <c r="D39" i="18"/>
  <c r="R39" i="18"/>
  <c r="Y39" i="18"/>
  <c r="X39" i="18"/>
  <c r="Z39" i="18"/>
  <c r="AA39" i="18"/>
  <c r="AB39" i="18"/>
  <c r="Z40" i="18"/>
  <c r="AB40" i="18"/>
  <c r="AA40" i="18"/>
  <c r="Y40" i="18"/>
  <c r="X40" i="18"/>
  <c r="Q39" i="18"/>
  <c r="S39" i="18"/>
  <c r="T39" i="18"/>
  <c r="U39" i="18"/>
  <c r="Q40" i="18"/>
  <c r="T40" i="18"/>
  <c r="U40" i="18"/>
  <c r="S40" i="18"/>
  <c r="R40" i="18"/>
  <c r="J39" i="18"/>
  <c r="K39" i="18"/>
  <c r="L39" i="18"/>
  <c r="M39" i="18"/>
  <c r="N39" i="18"/>
  <c r="L40" i="18"/>
  <c r="N40" i="18"/>
  <c r="M40" i="18"/>
  <c r="K40" i="18"/>
  <c r="C39" i="18"/>
  <c r="E39" i="18"/>
  <c r="F39" i="18"/>
  <c r="G39" i="18"/>
  <c r="G40" i="18"/>
  <c r="E40" i="18"/>
  <c r="D40" i="18"/>
  <c r="A39" i="18"/>
  <c r="B39" i="18"/>
  <c r="B40" i="18"/>
  <c r="A40" i="18"/>
  <c r="A24" i="8"/>
  <c r="B24" i="8"/>
  <c r="A19" i="8"/>
  <c r="B19" i="8"/>
  <c r="A14" i="8"/>
  <c r="B14" i="8"/>
  <c r="L25" i="21"/>
  <c r="Q31" i="18"/>
  <c r="M25" i="21"/>
  <c r="R31" i="18"/>
  <c r="O25" i="21"/>
  <c r="P25" i="21"/>
  <c r="Q25" i="21"/>
  <c r="R25" i="21"/>
  <c r="S25" i="21"/>
  <c r="N25" i="21"/>
  <c r="T25" i="21"/>
  <c r="V31" i="18"/>
  <c r="S31" i="18"/>
  <c r="T31" i="18"/>
  <c r="U31" i="18"/>
  <c r="L26" i="21"/>
  <c r="M26" i="21"/>
  <c r="R34" i="18"/>
  <c r="O26" i="21"/>
  <c r="S34" i="18"/>
  <c r="Q26" i="21"/>
  <c r="U34" i="18"/>
  <c r="P26" i="21"/>
  <c r="L27" i="21"/>
  <c r="Q32" i="18"/>
  <c r="M27" i="21"/>
  <c r="R32" i="18"/>
  <c r="O27" i="21"/>
  <c r="S32" i="18"/>
  <c r="Q27" i="21"/>
  <c r="T32" i="18"/>
  <c r="U32" i="18"/>
  <c r="N27" i="21"/>
  <c r="P27" i="21"/>
  <c r="R27" i="21"/>
  <c r="S27" i="21"/>
  <c r="T27" i="21"/>
  <c r="L28" i="21"/>
  <c r="M28" i="21"/>
  <c r="R33" i="18"/>
  <c r="O28" i="21"/>
  <c r="Q28" i="21"/>
  <c r="U33" i="18"/>
  <c r="L24" i="21"/>
  <c r="Q35" i="18"/>
  <c r="M24" i="21"/>
  <c r="R35" i="18"/>
  <c r="O24" i="21"/>
  <c r="P24" i="21"/>
  <c r="Q24" i="21"/>
  <c r="R24" i="21"/>
  <c r="S24" i="21"/>
  <c r="U35" i="18"/>
  <c r="T35" i="18"/>
  <c r="S35" i="18"/>
  <c r="J31" i="18"/>
  <c r="K31" i="18"/>
  <c r="L31" i="18"/>
  <c r="M31" i="18"/>
  <c r="N31" i="18"/>
  <c r="K34" i="18"/>
  <c r="N34" i="18"/>
  <c r="J32" i="18"/>
  <c r="K32" i="18"/>
  <c r="L32" i="18"/>
  <c r="M32" i="18"/>
  <c r="N32" i="18"/>
  <c r="K33" i="18"/>
  <c r="L33" i="18"/>
  <c r="N33" i="18"/>
  <c r="N35" i="18"/>
  <c r="M35" i="18"/>
  <c r="L35" i="18"/>
  <c r="K35" i="18"/>
  <c r="J35" i="18"/>
  <c r="L9" i="21"/>
  <c r="C31" i="18"/>
  <c r="M9" i="21"/>
  <c r="D31" i="18"/>
  <c r="O9" i="21"/>
  <c r="E31" i="18"/>
  <c r="Q9" i="21"/>
  <c r="F31" i="18"/>
  <c r="G31" i="18"/>
  <c r="N9" i="21"/>
  <c r="P9" i="21"/>
  <c r="R9" i="21"/>
  <c r="L10" i="21"/>
  <c r="M10" i="21"/>
  <c r="D34" i="18"/>
  <c r="O10" i="21"/>
  <c r="E34" i="18"/>
  <c r="Q10" i="21"/>
  <c r="G34" i="18"/>
  <c r="P10" i="21"/>
  <c r="L11" i="21"/>
  <c r="C32" i="18"/>
  <c r="M11" i="21"/>
  <c r="D32" i="18"/>
  <c r="O11" i="21"/>
  <c r="P11" i="21"/>
  <c r="E32" i="18"/>
  <c r="Q11" i="21"/>
  <c r="F32" i="18"/>
  <c r="G32" i="18"/>
  <c r="N11" i="21"/>
  <c r="R11" i="21"/>
  <c r="L12" i="21"/>
  <c r="M12" i="21"/>
  <c r="D33" i="18"/>
  <c r="O12" i="21"/>
  <c r="E33" i="18"/>
  <c r="Q12" i="21"/>
  <c r="G33" i="18"/>
  <c r="P12" i="21"/>
  <c r="L8" i="21"/>
  <c r="M8" i="21"/>
  <c r="O8" i="21"/>
  <c r="Q8" i="21"/>
  <c r="R8" i="21"/>
  <c r="G35" i="18"/>
  <c r="D35" i="18"/>
  <c r="A31" i="18"/>
  <c r="B31" i="18"/>
  <c r="A34" i="18"/>
  <c r="B34" i="18"/>
  <c r="A32" i="18"/>
  <c r="B32" i="18"/>
  <c r="A33" i="18"/>
  <c r="B33" i="18"/>
  <c r="B35" i="18"/>
  <c r="A35" i="18"/>
  <c r="L9" i="6"/>
  <c r="C26" i="18"/>
  <c r="M9" i="6"/>
  <c r="D26" i="18"/>
  <c r="O9" i="6"/>
  <c r="P9" i="6"/>
  <c r="E26" i="18"/>
  <c r="Q9" i="6"/>
  <c r="F26" i="18"/>
  <c r="G26" i="18"/>
  <c r="N9" i="6"/>
  <c r="R9" i="6"/>
  <c r="L15" i="6"/>
  <c r="M15" i="6"/>
  <c r="K26" i="18"/>
  <c r="O15" i="6"/>
  <c r="L26" i="18"/>
  <c r="Q15" i="6"/>
  <c r="N26" i="18"/>
  <c r="L21" i="6"/>
  <c r="Q26" i="18"/>
  <c r="M21" i="6"/>
  <c r="R26" i="18"/>
  <c r="O21" i="6"/>
  <c r="P21" i="6"/>
  <c r="S26" i="18"/>
  <c r="Q21" i="6"/>
  <c r="T26" i="18"/>
  <c r="U26" i="18"/>
  <c r="N21" i="6"/>
  <c r="R21" i="6"/>
  <c r="L10" i="6"/>
  <c r="M10" i="6"/>
  <c r="D25" i="18"/>
  <c r="O10" i="6"/>
  <c r="E25" i="18"/>
  <c r="Q10" i="6"/>
  <c r="G25" i="18"/>
  <c r="P10" i="6"/>
  <c r="L16" i="6"/>
  <c r="J25" i="18"/>
  <c r="M16" i="6"/>
  <c r="K25" i="18"/>
  <c r="O16" i="6"/>
  <c r="L25" i="18"/>
  <c r="Q16" i="6"/>
  <c r="M25" i="18"/>
  <c r="N25" i="18"/>
  <c r="P16" i="6"/>
  <c r="R16" i="6"/>
  <c r="L22" i="6"/>
  <c r="M22" i="6"/>
  <c r="R25" i="18"/>
  <c r="O22" i="6"/>
  <c r="S25" i="18"/>
  <c r="Q22" i="6"/>
  <c r="U25" i="18"/>
  <c r="L20" i="6"/>
  <c r="M20" i="6"/>
  <c r="R27" i="18"/>
  <c r="O20" i="6"/>
  <c r="S27" i="18"/>
  <c r="P20" i="6"/>
  <c r="Q20" i="6"/>
  <c r="T27" i="18"/>
  <c r="R20" i="6"/>
  <c r="U27" i="18"/>
  <c r="L14" i="6"/>
  <c r="J27" i="18"/>
  <c r="M14" i="6"/>
  <c r="K27" i="18"/>
  <c r="O14" i="6"/>
  <c r="Q14" i="6"/>
  <c r="R14" i="6"/>
  <c r="N27" i="18"/>
  <c r="L8" i="6"/>
  <c r="C27" i="18"/>
  <c r="M8" i="6"/>
  <c r="D27" i="18"/>
  <c r="O8" i="6"/>
  <c r="E27" i="18"/>
  <c r="P8" i="6"/>
  <c r="Q8" i="6"/>
  <c r="F27" i="18"/>
  <c r="R8" i="6"/>
  <c r="G27" i="18"/>
  <c r="A26" i="18"/>
  <c r="B26" i="18"/>
  <c r="A25" i="18"/>
  <c r="B25" i="18"/>
  <c r="B27" i="18"/>
  <c r="A27" i="18"/>
  <c r="L25" i="22"/>
  <c r="Q17" i="18"/>
  <c r="M25" i="22"/>
  <c r="R17" i="18"/>
  <c r="O25" i="22"/>
  <c r="S17" i="18"/>
  <c r="Q25" i="22"/>
  <c r="T17" i="18"/>
  <c r="U17" i="18"/>
  <c r="N25" i="22"/>
  <c r="P25" i="22"/>
  <c r="R25" i="22"/>
  <c r="S25" i="22"/>
  <c r="T25" i="22"/>
  <c r="V17" i="18"/>
  <c r="L26" i="22"/>
  <c r="M26" i="22"/>
  <c r="R18" i="18"/>
  <c r="O26" i="22"/>
  <c r="S18" i="18"/>
  <c r="Q26" i="22"/>
  <c r="U18" i="18"/>
  <c r="L27" i="22"/>
  <c r="Q20" i="18"/>
  <c r="M27" i="22"/>
  <c r="R20" i="18"/>
  <c r="O27" i="22"/>
  <c r="P27" i="22"/>
  <c r="Q27" i="22"/>
  <c r="R27" i="22"/>
  <c r="S27" i="22"/>
  <c r="S20" i="18"/>
  <c r="T20" i="18"/>
  <c r="U20" i="18"/>
  <c r="N27" i="22"/>
  <c r="T27" i="22"/>
  <c r="L28" i="22"/>
  <c r="M28" i="22"/>
  <c r="R21" i="18"/>
  <c r="O28" i="22"/>
  <c r="S21" i="18"/>
  <c r="Q28" i="22"/>
  <c r="U21" i="18"/>
  <c r="L24" i="22"/>
  <c r="M24" i="22"/>
  <c r="N24" i="22"/>
  <c r="R19" i="18"/>
  <c r="O24" i="22"/>
  <c r="P24" i="22"/>
  <c r="Q24" i="22"/>
  <c r="R24" i="22"/>
  <c r="U19" i="18"/>
  <c r="T19" i="18"/>
  <c r="Q19" i="18"/>
  <c r="L17" i="22"/>
  <c r="J17" i="18"/>
  <c r="M17" i="22"/>
  <c r="K17" i="18"/>
  <c r="O17" i="22"/>
  <c r="L17" i="18"/>
  <c r="Q17" i="22"/>
  <c r="M17" i="18"/>
  <c r="N17" i="18"/>
  <c r="L18" i="22"/>
  <c r="J18" i="18"/>
  <c r="M18" i="22"/>
  <c r="K18" i="18"/>
  <c r="O18" i="22"/>
  <c r="L18" i="18"/>
  <c r="Q18" i="22"/>
  <c r="M18" i="18"/>
  <c r="N18" i="18"/>
  <c r="N18" i="22"/>
  <c r="P18" i="22"/>
  <c r="R18" i="22"/>
  <c r="S18" i="22"/>
  <c r="T18" i="22"/>
  <c r="L19" i="22"/>
  <c r="J20" i="18"/>
  <c r="M19" i="22"/>
  <c r="K20" i="18"/>
  <c r="O19" i="22"/>
  <c r="L20" i="18"/>
  <c r="Q19" i="22"/>
  <c r="M20" i="18"/>
  <c r="N20" i="18"/>
  <c r="P19" i="22"/>
  <c r="L20" i="22"/>
  <c r="J21" i="18"/>
  <c r="M20" i="22"/>
  <c r="K21" i="18"/>
  <c r="O20" i="22"/>
  <c r="P20" i="22"/>
  <c r="Q20" i="22"/>
  <c r="R20" i="22"/>
  <c r="S20" i="22"/>
  <c r="N20" i="22"/>
  <c r="L21" i="18"/>
  <c r="M21" i="18"/>
  <c r="N21" i="18"/>
  <c r="L16" i="22"/>
  <c r="M16" i="22"/>
  <c r="N16" i="22"/>
  <c r="O16" i="22"/>
  <c r="P16" i="22"/>
  <c r="Q16" i="22"/>
  <c r="R16" i="22"/>
  <c r="S16" i="22"/>
  <c r="T16" i="22"/>
  <c r="K19" i="18"/>
  <c r="N19" i="18"/>
  <c r="M19" i="18"/>
  <c r="L19" i="18"/>
  <c r="J19" i="18"/>
  <c r="L9" i="22"/>
  <c r="C17" i="18"/>
  <c r="M9" i="22"/>
  <c r="D17" i="18"/>
  <c r="O9" i="22"/>
  <c r="P9" i="22"/>
  <c r="Q9" i="22"/>
  <c r="R9" i="22"/>
  <c r="S9" i="22"/>
  <c r="N9" i="22"/>
  <c r="T9" i="22"/>
  <c r="E17" i="18"/>
  <c r="F17" i="18"/>
  <c r="G17" i="18"/>
  <c r="L10" i="22"/>
  <c r="C18" i="18"/>
  <c r="M10" i="22"/>
  <c r="D18" i="18"/>
  <c r="O10" i="22"/>
  <c r="E18" i="18"/>
  <c r="Q10" i="22"/>
  <c r="F18" i="18"/>
  <c r="G18" i="18"/>
  <c r="P10" i="22"/>
  <c r="L11" i="22"/>
  <c r="C20" i="18"/>
  <c r="M11" i="22"/>
  <c r="D20" i="18"/>
  <c r="O11" i="22"/>
  <c r="E20" i="18"/>
  <c r="Q11" i="22"/>
  <c r="F20" i="18"/>
  <c r="G20" i="18"/>
  <c r="N11" i="22"/>
  <c r="P11" i="22"/>
  <c r="R11" i="22"/>
  <c r="S11" i="22"/>
  <c r="T11" i="22"/>
  <c r="L12" i="22"/>
  <c r="C21" i="18"/>
  <c r="M12" i="22"/>
  <c r="D21" i="18"/>
  <c r="O12" i="22"/>
  <c r="E21" i="18"/>
  <c r="Q12" i="22"/>
  <c r="F21" i="18"/>
  <c r="G21" i="18"/>
  <c r="L8" i="22"/>
  <c r="M8" i="22"/>
  <c r="N8" i="22"/>
  <c r="O8" i="22"/>
  <c r="Q8" i="22"/>
  <c r="R8" i="22"/>
  <c r="G19" i="18"/>
  <c r="D19" i="18"/>
  <c r="C19" i="18"/>
  <c r="A17" i="18"/>
  <c r="B17" i="18"/>
  <c r="A18" i="18"/>
  <c r="B18" i="18"/>
  <c r="A20" i="18"/>
  <c r="B20" i="18"/>
  <c r="A21" i="18"/>
  <c r="B21" i="18"/>
  <c r="B19" i="18"/>
  <c r="A19" i="18"/>
  <c r="A25" i="22"/>
  <c r="B25" i="22"/>
  <c r="A26" i="22"/>
  <c r="B26" i="22"/>
  <c r="A27" i="22"/>
  <c r="B27" i="22"/>
  <c r="A28" i="22"/>
  <c r="B28" i="22"/>
  <c r="A17" i="22"/>
  <c r="B17" i="22"/>
  <c r="A18" i="22"/>
  <c r="B18" i="22"/>
  <c r="A19" i="22"/>
  <c r="B19" i="22"/>
  <c r="A20" i="22"/>
  <c r="B20" i="22"/>
  <c r="L12" i="29"/>
  <c r="O12" i="29"/>
  <c r="L15" i="28"/>
  <c r="O15" i="28"/>
  <c r="L16" i="28"/>
  <c r="O16" i="28"/>
  <c r="P16" i="28"/>
  <c r="L14" i="28"/>
  <c r="O14" i="28"/>
  <c r="P14" i="28"/>
  <c r="Q14" i="28"/>
  <c r="P15" i="28"/>
  <c r="Q15" i="28"/>
  <c r="Q16" i="28"/>
  <c r="R14" i="28"/>
  <c r="P6" i="18"/>
  <c r="N8" i="18"/>
  <c r="N7" i="18"/>
  <c r="N6" i="18"/>
  <c r="M7" i="18"/>
  <c r="M6" i="18"/>
  <c r="K8" i="18"/>
  <c r="K7" i="18"/>
  <c r="K6" i="18"/>
  <c r="J8" i="18"/>
  <c r="J7" i="18"/>
  <c r="L9" i="28"/>
  <c r="O9" i="28"/>
  <c r="L10" i="28"/>
  <c r="O10" i="28"/>
  <c r="P10" i="28"/>
  <c r="G8" i="18"/>
  <c r="G7" i="18"/>
  <c r="F7" i="18"/>
  <c r="G6" i="18"/>
  <c r="F6" i="18"/>
  <c r="D8" i="18"/>
  <c r="D7" i="18"/>
  <c r="D6" i="18"/>
  <c r="C8" i="18"/>
  <c r="C6" i="18"/>
  <c r="B8" i="18"/>
  <c r="B7" i="18"/>
  <c r="B6" i="18"/>
  <c r="A8" i="18"/>
  <c r="A7" i="18"/>
  <c r="A6" i="18"/>
  <c r="A2" i="18"/>
  <c r="A1" i="18"/>
  <c r="A2" i="16"/>
  <c r="A1" i="16"/>
  <c r="A2" i="15"/>
  <c r="A1" i="15"/>
  <c r="A2" i="10"/>
  <c r="A1" i="10"/>
  <c r="A2" i="9"/>
  <c r="A1" i="9"/>
  <c r="A2" i="8"/>
  <c r="A1" i="8"/>
  <c r="A2" i="21"/>
  <c r="A1" i="21"/>
  <c r="A2" i="6"/>
  <c r="A1" i="6"/>
  <c r="A2" i="22"/>
  <c r="A1" i="22"/>
  <c r="A2" i="29"/>
  <c r="A1" i="29"/>
  <c r="C46" i="18"/>
  <c r="I46" i="18"/>
  <c r="X46" i="18"/>
  <c r="L8" i="29"/>
  <c r="O8" i="29"/>
  <c r="P8" i="29"/>
  <c r="A28" i="16"/>
  <c r="B28" i="16"/>
  <c r="A22" i="16"/>
  <c r="B22" i="16"/>
  <c r="A16" i="16"/>
  <c r="B16" i="16"/>
  <c r="N13" i="18"/>
  <c r="K13" i="18"/>
  <c r="J13" i="18"/>
  <c r="G13" i="18"/>
  <c r="F13" i="18"/>
  <c r="D13" i="18"/>
  <c r="B13" i="18"/>
  <c r="A4" i="18"/>
  <c r="A11" i="18"/>
  <c r="B12" i="29"/>
  <c r="A12" i="29"/>
  <c r="B16" i="28"/>
  <c r="A16" i="28"/>
  <c r="B15" i="28"/>
  <c r="A15" i="28"/>
  <c r="B14" i="28"/>
  <c r="A14" i="28"/>
  <c r="Y46" i="18"/>
  <c r="R46" i="18"/>
  <c r="Q46" i="18"/>
  <c r="K46" i="18"/>
  <c r="J46" i="18"/>
  <c r="D46" i="18"/>
  <c r="B27" i="16"/>
  <c r="B26" i="16"/>
  <c r="B21" i="16"/>
  <c r="B20" i="16"/>
  <c r="B15" i="16"/>
  <c r="B14" i="16"/>
  <c r="B41" i="15"/>
  <c r="B30" i="15"/>
  <c r="B19" i="15"/>
  <c r="B20" i="10"/>
  <c r="B16" i="10"/>
  <c r="B12" i="10"/>
  <c r="B29" i="9"/>
  <c r="B23" i="8"/>
  <c r="B18" i="8"/>
  <c r="B13" i="8"/>
  <c r="B25" i="21"/>
  <c r="B26" i="21"/>
  <c r="B27" i="21"/>
  <c r="B28" i="21"/>
  <c r="B24" i="21"/>
  <c r="B17" i="21"/>
  <c r="B18" i="21"/>
  <c r="B19" i="21"/>
  <c r="B20" i="21"/>
  <c r="B16" i="21"/>
  <c r="B21" i="6"/>
  <c r="B22" i="6"/>
  <c r="B20" i="6"/>
  <c r="B24" i="22"/>
  <c r="B16" i="22"/>
  <c r="Z46" i="18"/>
  <c r="AA46" i="18"/>
  <c r="S46" i="18"/>
  <c r="T46" i="18"/>
  <c r="L46" i="18"/>
  <c r="M46" i="18"/>
  <c r="E46" i="18"/>
  <c r="F46" i="18"/>
  <c r="AB46" i="18"/>
  <c r="U46" i="18"/>
  <c r="N46" i="18"/>
  <c r="G46" i="18"/>
  <c r="B46" i="18"/>
  <c r="B15" i="6"/>
  <c r="B16" i="6"/>
  <c r="B14" i="6"/>
  <c r="A65" i="18"/>
  <c r="A54" i="18"/>
  <c r="A49" i="18"/>
  <c r="A46" i="18"/>
  <c r="A42" i="18"/>
  <c r="A37" i="18"/>
  <c r="A29" i="18"/>
  <c r="A23" i="18"/>
  <c r="A15" i="18"/>
  <c r="A24" i="22"/>
  <c r="A16" i="22"/>
  <c r="A28" i="21"/>
  <c r="A27" i="21"/>
  <c r="A26" i="21"/>
  <c r="A25" i="21"/>
  <c r="A24" i="21"/>
  <c r="A20" i="21"/>
  <c r="A19" i="21"/>
  <c r="A18" i="21"/>
  <c r="A17" i="21"/>
  <c r="A16" i="21"/>
  <c r="A21" i="6"/>
  <c r="A22" i="6"/>
  <c r="A20" i="6"/>
  <c r="A15" i="6"/>
  <c r="A16" i="6"/>
  <c r="A14" i="6"/>
  <c r="A23" i="8"/>
  <c r="A18" i="8"/>
  <c r="A13" i="8"/>
  <c r="A29" i="9"/>
  <c r="A22" i="9"/>
  <c r="A15" i="9"/>
  <c r="A20" i="10"/>
  <c r="A16" i="10"/>
  <c r="A12" i="10"/>
  <c r="A19" i="15"/>
  <c r="A27" i="16"/>
  <c r="A26" i="16"/>
  <c r="A21" i="16"/>
  <c r="A20" i="16"/>
  <c r="A15" i="16"/>
  <c r="A14" i="16"/>
  <c r="N44" i="15"/>
  <c r="N28" i="16"/>
  <c r="Q16" i="16"/>
  <c r="Q20" i="16"/>
  <c r="R20" i="16"/>
  <c r="N26" i="16"/>
  <c r="Y68" i="18"/>
  <c r="Q10" i="16"/>
  <c r="N14" i="16"/>
  <c r="R14" i="16"/>
  <c r="R67" i="18"/>
  <c r="N22" i="16"/>
  <c r="Y67" i="18"/>
  <c r="Q26" i="16"/>
  <c r="Q22" i="16"/>
  <c r="Q28" i="16"/>
  <c r="R28" i="16"/>
  <c r="X60" i="18"/>
  <c r="Q31" i="15"/>
  <c r="R31" i="15"/>
  <c r="S62" i="18"/>
  <c r="N8" i="15"/>
  <c r="N48" i="15"/>
  <c r="N25" i="15"/>
  <c r="N43" i="15"/>
  <c r="N10" i="15"/>
  <c r="Q19" i="15"/>
  <c r="Q48" i="15"/>
  <c r="R48" i="15"/>
  <c r="AC57" i="18"/>
  <c r="Q24" i="15"/>
  <c r="Q11" i="15"/>
  <c r="N42" i="15"/>
  <c r="N30" i="15"/>
  <c r="C61" i="18"/>
  <c r="N33" i="15"/>
  <c r="Q37" i="15"/>
  <c r="R37" i="15"/>
  <c r="V57" i="18"/>
  <c r="N16" i="16"/>
  <c r="R16" i="16"/>
  <c r="L68" i="18"/>
  <c r="K56" i="18"/>
  <c r="N24" i="15"/>
  <c r="Q13" i="15"/>
  <c r="N22" i="15"/>
  <c r="N26" i="15"/>
  <c r="N10" i="16"/>
  <c r="N8" i="16"/>
  <c r="F59" i="18"/>
  <c r="F57" i="18"/>
  <c r="N14" i="15"/>
  <c r="N9" i="15"/>
  <c r="N12" i="15"/>
  <c r="N11" i="15"/>
  <c r="R11" i="15"/>
  <c r="M61" i="18"/>
  <c r="R57" i="18"/>
  <c r="Q60" i="18"/>
  <c r="Q62" i="18"/>
  <c r="X57" i="18"/>
  <c r="Q26" i="15"/>
  <c r="R26" i="15"/>
  <c r="O57" i="18"/>
  <c r="N13" i="15"/>
  <c r="N23" i="15"/>
  <c r="Q22" i="15"/>
  <c r="J57" i="18"/>
  <c r="Z57" i="18"/>
  <c r="X59" i="18"/>
  <c r="Q46" i="15"/>
  <c r="R46" i="15"/>
  <c r="N21" i="15"/>
  <c r="Q9" i="15"/>
  <c r="N20" i="6"/>
  <c r="Q27" i="18"/>
  <c r="S16" i="6"/>
  <c r="N16" i="6"/>
  <c r="T16" i="6"/>
  <c r="O25" i="18"/>
  <c r="P15" i="6"/>
  <c r="N8" i="6"/>
  <c r="H17" i="18"/>
  <c r="N10" i="22"/>
  <c r="R10" i="22"/>
  <c r="S10" i="22"/>
  <c r="T10" i="22"/>
  <c r="P8" i="22"/>
  <c r="S8" i="22"/>
  <c r="T8" i="22"/>
  <c r="N12" i="22"/>
  <c r="P12" i="22"/>
  <c r="R12" i="22"/>
  <c r="S12" i="22"/>
  <c r="U9" i="22"/>
  <c r="I17" i="18"/>
  <c r="H46" i="18"/>
  <c r="Q10" i="28"/>
  <c r="C7" i="18"/>
  <c r="J6" i="18"/>
  <c r="M8" i="18"/>
  <c r="E19" i="18"/>
  <c r="H20" i="18"/>
  <c r="U11" i="22"/>
  <c r="I20" i="18"/>
  <c r="S24" i="22"/>
  <c r="T24" i="22"/>
  <c r="V20" i="18"/>
  <c r="N28" i="22"/>
  <c r="P28" i="22"/>
  <c r="R28" i="22"/>
  <c r="S28" i="22"/>
  <c r="N26" i="22"/>
  <c r="P26" i="22"/>
  <c r="R26" i="22"/>
  <c r="S26" i="22"/>
  <c r="T26" i="22"/>
  <c r="U27" i="22"/>
  <c r="W20" i="18"/>
  <c r="Q8" i="29"/>
  <c r="C13" i="18"/>
  <c r="AD46" i="18"/>
  <c r="AC46" i="18"/>
  <c r="P12" i="29"/>
  <c r="Q12" i="29"/>
  <c r="M13" i="18"/>
  <c r="N17" i="22"/>
  <c r="P17" i="22"/>
  <c r="R17" i="22"/>
  <c r="S17" i="22"/>
  <c r="T17" i="22"/>
  <c r="N19" i="22"/>
  <c r="R19" i="22"/>
  <c r="S19" i="22"/>
  <c r="T19" i="22"/>
  <c r="U16" i="22"/>
  <c r="P19" i="18"/>
  <c r="O19" i="18"/>
  <c r="F8" i="18"/>
  <c r="P9" i="28"/>
  <c r="O6" i="18"/>
  <c r="F19" i="18"/>
  <c r="O21" i="18"/>
  <c r="U20" i="22"/>
  <c r="P21" i="18"/>
  <c r="O18" i="18"/>
  <c r="U18" i="22"/>
  <c r="P18" i="18"/>
  <c r="R10" i="6"/>
  <c r="S10" i="6"/>
  <c r="Q18" i="18"/>
  <c r="S8" i="6"/>
  <c r="T8" i="6"/>
  <c r="S20" i="6"/>
  <c r="Q25" i="18"/>
  <c r="N22" i="6"/>
  <c r="F25" i="18"/>
  <c r="S21" i="6"/>
  <c r="T21" i="6"/>
  <c r="S11" i="21"/>
  <c r="T11" i="21"/>
  <c r="L34" i="18"/>
  <c r="N24" i="21"/>
  <c r="T24" i="21"/>
  <c r="S33" i="18"/>
  <c r="P28" i="21"/>
  <c r="F51" i="18"/>
  <c r="S19" i="18"/>
  <c r="T18" i="18"/>
  <c r="U25" i="22"/>
  <c r="W17" i="18"/>
  <c r="L27" i="18"/>
  <c r="P14" i="6"/>
  <c r="S14" i="6"/>
  <c r="T25" i="18"/>
  <c r="R22" i="6"/>
  <c r="J26" i="18"/>
  <c r="N15" i="6"/>
  <c r="S9" i="6"/>
  <c r="T9" i="6"/>
  <c r="F35" i="18"/>
  <c r="C35" i="18"/>
  <c r="N8" i="21"/>
  <c r="P8" i="21"/>
  <c r="S8" i="21"/>
  <c r="T8" i="21"/>
  <c r="F34" i="18"/>
  <c r="R10" i="21"/>
  <c r="Q21" i="18"/>
  <c r="M26" i="18"/>
  <c r="R15" i="6"/>
  <c r="S15" i="6"/>
  <c r="F33" i="18"/>
  <c r="R12" i="21"/>
  <c r="S12" i="21"/>
  <c r="J34" i="18"/>
  <c r="Q33" i="18"/>
  <c r="N28" i="21"/>
  <c r="Q9" i="28"/>
  <c r="T21" i="18"/>
  <c r="M27" i="18"/>
  <c r="N14" i="6"/>
  <c r="P22" i="6"/>
  <c r="S22" i="6"/>
  <c r="C25" i="18"/>
  <c r="N10" i="6"/>
  <c r="E35" i="18"/>
  <c r="S10" i="21"/>
  <c r="M33" i="18"/>
  <c r="V32" i="18"/>
  <c r="N26" i="21"/>
  <c r="R26" i="21"/>
  <c r="S26" i="21"/>
  <c r="T26" i="21"/>
  <c r="R28" i="21"/>
  <c r="S28" i="21"/>
  <c r="T28" i="21"/>
  <c r="U27" i="21"/>
  <c r="W32" i="18"/>
  <c r="T34" i="18"/>
  <c r="U25" i="21"/>
  <c r="W31" i="18"/>
  <c r="C33" i="18"/>
  <c r="N12" i="21"/>
  <c r="T33" i="18"/>
  <c r="F40" i="18"/>
  <c r="Q20" i="15"/>
  <c r="M62" i="18"/>
  <c r="C34" i="18"/>
  <c r="N10" i="21"/>
  <c r="T10" i="21"/>
  <c r="S9" i="21"/>
  <c r="T9" i="21"/>
  <c r="J33" i="18"/>
  <c r="M34" i="18"/>
  <c r="Q34" i="18"/>
  <c r="C40" i="18"/>
  <c r="N36" i="15"/>
  <c r="N45" i="15"/>
  <c r="N32" i="15"/>
  <c r="N20" i="15"/>
  <c r="S69" i="18"/>
  <c r="Q21" i="16"/>
  <c r="J40" i="18"/>
  <c r="Y45" i="18"/>
  <c r="K45" i="18"/>
  <c r="M51" i="18"/>
  <c r="Q69" i="18"/>
  <c r="N21" i="16"/>
  <c r="Q8" i="15"/>
  <c r="R8" i="15"/>
  <c r="F61" i="18"/>
  <c r="Q61" i="18"/>
  <c r="N47" i="15"/>
  <c r="N34" i="15"/>
  <c r="Q8" i="16"/>
  <c r="L69" i="18"/>
  <c r="Q15" i="16"/>
  <c r="X69" i="18"/>
  <c r="N27" i="16"/>
  <c r="N19" i="15"/>
  <c r="Q30" i="15"/>
  <c r="T61" i="18"/>
  <c r="J69" i="18"/>
  <c r="N15" i="16"/>
  <c r="Z69" i="18"/>
  <c r="Q27" i="16"/>
  <c r="J61" i="18"/>
  <c r="Q41" i="15"/>
  <c r="N41" i="15"/>
  <c r="Q47" i="15"/>
  <c r="Q25" i="15"/>
  <c r="Q34" i="15"/>
  <c r="Q12" i="15"/>
  <c r="T59" i="18"/>
  <c r="Q33" i="15"/>
  <c r="R33" i="15"/>
  <c r="Q43" i="15"/>
  <c r="Q21" i="15"/>
  <c r="R21" i="15"/>
  <c r="Q42" i="15"/>
  <c r="AA62" i="18"/>
  <c r="E69" i="18"/>
  <c r="Q9" i="16"/>
  <c r="Q36" i="15"/>
  <c r="Q14" i="15"/>
  <c r="Q35" i="15"/>
  <c r="R35" i="15"/>
  <c r="T60" i="18"/>
  <c r="Q45" i="15"/>
  <c r="Q23" i="15"/>
  <c r="AA59" i="18"/>
  <c r="Q44" i="15"/>
  <c r="R44" i="15"/>
  <c r="Q32" i="15"/>
  <c r="Q10" i="15"/>
  <c r="C69" i="18"/>
  <c r="N9" i="16"/>
  <c r="X61" i="18"/>
  <c r="Q8" i="28"/>
  <c r="C67" i="18"/>
  <c r="J67" i="18"/>
  <c r="R15" i="16"/>
  <c r="R8" i="16"/>
  <c r="R10" i="16"/>
  <c r="H68" i="18"/>
  <c r="V67" i="18"/>
  <c r="R26" i="16"/>
  <c r="AC67" i="18"/>
  <c r="R21" i="16"/>
  <c r="V69" i="18"/>
  <c r="R9" i="16"/>
  <c r="S10" i="16"/>
  <c r="I68" i="18"/>
  <c r="AC68" i="18"/>
  <c r="R22" i="16"/>
  <c r="R43" i="15"/>
  <c r="R30" i="15"/>
  <c r="V61" i="18"/>
  <c r="R42" i="15"/>
  <c r="AC62" i="18"/>
  <c r="R19" i="15"/>
  <c r="R25" i="15"/>
  <c r="O56" i="18"/>
  <c r="R10" i="15"/>
  <c r="H58" i="18"/>
  <c r="R22" i="15"/>
  <c r="R24" i="15"/>
  <c r="O60" i="18"/>
  <c r="R13" i="15"/>
  <c r="H60" i="18"/>
  <c r="R23" i="15"/>
  <c r="O63" i="18"/>
  <c r="R20" i="15"/>
  <c r="R12" i="15"/>
  <c r="H63" i="18"/>
  <c r="O68" i="18"/>
  <c r="S16" i="16"/>
  <c r="P68" i="18"/>
  <c r="H59" i="18"/>
  <c r="R14" i="15"/>
  <c r="H56" i="18"/>
  <c r="R9" i="15"/>
  <c r="AC60" i="18"/>
  <c r="H57" i="18"/>
  <c r="AE57" i="18"/>
  <c r="T20" i="6"/>
  <c r="V27" i="18"/>
  <c r="T14" i="6"/>
  <c r="T15" i="6"/>
  <c r="U16" i="6"/>
  <c r="P25" i="18"/>
  <c r="T10" i="6"/>
  <c r="U9" i="6"/>
  <c r="I26" i="18"/>
  <c r="W51" i="18"/>
  <c r="V51" i="18"/>
  <c r="H26" i="18"/>
  <c r="AC58" i="18"/>
  <c r="V40" i="18"/>
  <c r="W40" i="18"/>
  <c r="H31" i="18"/>
  <c r="T12" i="21"/>
  <c r="U9" i="21"/>
  <c r="I31" i="18"/>
  <c r="V26" i="18"/>
  <c r="U8" i="6"/>
  <c r="I27" i="18"/>
  <c r="H27" i="18"/>
  <c r="P47" i="18"/>
  <c r="O47" i="18"/>
  <c r="P46" i="18"/>
  <c r="O46" i="18"/>
  <c r="V46" i="18"/>
  <c r="AE46" i="18"/>
  <c r="AC44" i="18"/>
  <c r="H44" i="18"/>
  <c r="O44" i="18"/>
  <c r="V44" i="18"/>
  <c r="AE44" i="18"/>
  <c r="AC45" i="18"/>
  <c r="H45" i="18"/>
  <c r="O45" i="18"/>
  <c r="V45" i="18"/>
  <c r="AE45" i="18"/>
  <c r="AC47" i="18"/>
  <c r="H47" i="18"/>
  <c r="V47" i="18"/>
  <c r="AE47" i="18"/>
  <c r="AF46" i="18"/>
  <c r="AD44" i="18"/>
  <c r="W47" i="18"/>
  <c r="R45" i="15"/>
  <c r="O35" i="18"/>
  <c r="P35" i="18"/>
  <c r="O58" i="18"/>
  <c r="I40" i="18"/>
  <c r="H40" i="18"/>
  <c r="U10" i="6"/>
  <c r="I25" i="18"/>
  <c r="H25" i="18"/>
  <c r="H21" i="18"/>
  <c r="V21" i="18"/>
  <c r="X21" i="18"/>
  <c r="H19" i="18"/>
  <c r="V19" i="18"/>
  <c r="X19" i="18"/>
  <c r="O17" i="18"/>
  <c r="X17" i="18"/>
  <c r="H18" i="18"/>
  <c r="V18" i="18"/>
  <c r="X18" i="18"/>
  <c r="O20" i="18"/>
  <c r="X20" i="18"/>
  <c r="Y21" i="18"/>
  <c r="U12" i="22"/>
  <c r="I21" i="18"/>
  <c r="R9" i="28"/>
  <c r="R10" i="28"/>
  <c r="I8" i="18"/>
  <c r="H8" i="18"/>
  <c r="U8" i="22"/>
  <c r="I19" i="18"/>
  <c r="U24" i="22"/>
  <c r="W19" i="18"/>
  <c r="H6" i="18"/>
  <c r="Q6" i="18"/>
  <c r="O8" i="18"/>
  <c r="Q8" i="18"/>
  <c r="H7" i="18"/>
  <c r="O7" i="18"/>
  <c r="Q7" i="18"/>
  <c r="R6" i="18"/>
  <c r="R8" i="28"/>
  <c r="I6" i="18"/>
  <c r="AC59" i="18"/>
  <c r="R41" i="15"/>
  <c r="R47" i="15"/>
  <c r="S44" i="15"/>
  <c r="AD59" i="18"/>
  <c r="R27" i="16"/>
  <c r="S28" i="16"/>
  <c r="AD68" i="18"/>
  <c r="H61" i="18"/>
  <c r="P45" i="18"/>
  <c r="O39" i="18"/>
  <c r="P39" i="18"/>
  <c r="S14" i="16"/>
  <c r="P67" i="18"/>
  <c r="O67" i="18"/>
  <c r="I45" i="18"/>
  <c r="W46" i="18"/>
  <c r="R36" i="15"/>
  <c r="T22" i="6"/>
  <c r="U21" i="6"/>
  <c r="W26" i="18"/>
  <c r="O13" i="18"/>
  <c r="R12" i="29"/>
  <c r="P13" i="18"/>
  <c r="V60" i="18"/>
  <c r="S15" i="16"/>
  <c r="P69" i="18"/>
  <c r="O69" i="18"/>
  <c r="V62" i="18"/>
  <c r="O61" i="18"/>
  <c r="S8" i="16"/>
  <c r="I67" i="18"/>
  <c r="H67" i="18"/>
  <c r="R34" i="15"/>
  <c r="I44" i="18"/>
  <c r="AD47" i="18"/>
  <c r="AC39" i="18"/>
  <c r="AD39" i="18"/>
  <c r="P51" i="18"/>
  <c r="O51" i="18"/>
  <c r="W45" i="18"/>
  <c r="I39" i="18"/>
  <c r="H39" i="18"/>
  <c r="O31" i="18"/>
  <c r="P31" i="18"/>
  <c r="U10" i="21"/>
  <c r="I34" i="18"/>
  <c r="H34" i="18"/>
  <c r="P40" i="18"/>
  <c r="O40" i="18"/>
  <c r="H51" i="18"/>
  <c r="I51" i="18"/>
  <c r="O32" i="18"/>
  <c r="P32" i="18"/>
  <c r="U28" i="22"/>
  <c r="W21" i="18"/>
  <c r="H35" i="18"/>
  <c r="U8" i="21"/>
  <c r="I35" i="18"/>
  <c r="V35" i="18"/>
  <c r="U24" i="21"/>
  <c r="W35" i="18"/>
  <c r="H32" i="18"/>
  <c r="X32" i="18"/>
  <c r="X35" i="18"/>
  <c r="X31" i="18"/>
  <c r="O34" i="18"/>
  <c r="V34" i="18"/>
  <c r="X34" i="18"/>
  <c r="H33" i="18"/>
  <c r="O33" i="18"/>
  <c r="V33" i="18"/>
  <c r="X33" i="18"/>
  <c r="Y32" i="18"/>
  <c r="U11" i="21"/>
  <c r="I32" i="18"/>
  <c r="V59" i="18"/>
  <c r="S46" i="15"/>
  <c r="AD60" i="18"/>
  <c r="W44" i="18"/>
  <c r="AD45" i="18"/>
  <c r="P44" i="18"/>
  <c r="I47" i="18"/>
  <c r="S19" i="8"/>
  <c r="W39" i="18"/>
  <c r="V39" i="18"/>
  <c r="R32" i="15"/>
  <c r="AD40" i="18"/>
  <c r="AC40" i="18"/>
  <c r="R15" i="28"/>
  <c r="P8" i="18"/>
  <c r="R16" i="28"/>
  <c r="P7" i="18"/>
  <c r="H13" i="18"/>
  <c r="R8" i="29"/>
  <c r="I13" i="18"/>
  <c r="I7" i="18"/>
  <c r="S19" i="15"/>
  <c r="P61" i="18"/>
  <c r="S43" i="15"/>
  <c r="AD58" i="18"/>
  <c r="S42" i="15"/>
  <c r="AD62" i="18"/>
  <c r="S48" i="15"/>
  <c r="AD57" i="18"/>
  <c r="S26" i="16"/>
  <c r="AD67" i="18"/>
  <c r="S21" i="16"/>
  <c r="W69" i="18"/>
  <c r="S20" i="16"/>
  <c r="W67" i="18"/>
  <c r="H69" i="18"/>
  <c r="S9" i="16"/>
  <c r="I69" i="18"/>
  <c r="S22" i="16"/>
  <c r="W68" i="18"/>
  <c r="V68" i="18"/>
  <c r="AE68" i="18"/>
  <c r="S37" i="15"/>
  <c r="W57" i="18"/>
  <c r="S35" i="15"/>
  <c r="W60" i="18"/>
  <c r="S10" i="15"/>
  <c r="I58" i="18"/>
  <c r="S12" i="15"/>
  <c r="I63" i="18"/>
  <c r="S22" i="15"/>
  <c r="P59" i="18"/>
  <c r="S25" i="15"/>
  <c r="P56" i="18"/>
  <c r="S33" i="15"/>
  <c r="W59" i="18"/>
  <c r="S20" i="15"/>
  <c r="P62" i="18"/>
  <c r="S21" i="15"/>
  <c r="P58" i="18"/>
  <c r="O59" i="18"/>
  <c r="AE59" i="18"/>
  <c r="AC61" i="18"/>
  <c r="AE61" i="18"/>
  <c r="H62" i="18"/>
  <c r="O62" i="18"/>
  <c r="AE62" i="18"/>
  <c r="V58" i="18"/>
  <c r="AE58" i="18"/>
  <c r="V63" i="18"/>
  <c r="AC63" i="18"/>
  <c r="AE63" i="18"/>
  <c r="AE60" i="18"/>
  <c r="V56" i="18"/>
  <c r="AC56" i="18"/>
  <c r="AE56" i="18"/>
  <c r="AF59" i="18"/>
  <c r="S11" i="15"/>
  <c r="I59" i="18"/>
  <c r="S24" i="15"/>
  <c r="P60" i="18"/>
  <c r="S23" i="15"/>
  <c r="P63" i="18"/>
  <c r="S13" i="15"/>
  <c r="I60" i="18"/>
  <c r="S30" i="15"/>
  <c r="W61" i="18"/>
  <c r="S31" i="15"/>
  <c r="W62" i="18"/>
  <c r="S8" i="15"/>
  <c r="I61" i="18"/>
  <c r="S26" i="15"/>
  <c r="P57" i="18"/>
  <c r="S9" i="15"/>
  <c r="I62" i="18"/>
  <c r="S15" i="15"/>
  <c r="I57" i="18"/>
  <c r="AE67" i="18"/>
  <c r="S14" i="15"/>
  <c r="I56" i="18"/>
  <c r="AF60" i="18"/>
  <c r="U20" i="6"/>
  <c r="W27" i="18"/>
  <c r="U14" i="6"/>
  <c r="P27" i="18"/>
  <c r="O27" i="18"/>
  <c r="U28" i="21"/>
  <c r="W33" i="18"/>
  <c r="S32" i="15"/>
  <c r="W58" i="18"/>
  <c r="U26" i="21"/>
  <c r="W34" i="18"/>
  <c r="Y20" i="18"/>
  <c r="U19" i="22"/>
  <c r="P20" i="18"/>
  <c r="AF45" i="18"/>
  <c r="U12" i="21"/>
  <c r="I33" i="18"/>
  <c r="R7" i="18"/>
  <c r="Q13" i="18"/>
  <c r="R13" i="18"/>
  <c r="U15" i="6"/>
  <c r="P26" i="18"/>
  <c r="O26" i="18"/>
  <c r="P33" i="18"/>
  <c r="AF44" i="18"/>
  <c r="U26" i="22"/>
  <c r="W18" i="18"/>
  <c r="U17" i="22"/>
  <c r="P17" i="18"/>
  <c r="Y17" i="18"/>
  <c r="S47" i="15"/>
  <c r="AD56" i="18"/>
  <c r="U10" i="22"/>
  <c r="I18" i="18"/>
  <c r="Y18" i="18"/>
  <c r="U22" i="6"/>
  <c r="W25" i="18"/>
  <c r="V25" i="18"/>
  <c r="X25" i="18"/>
  <c r="X27" i="18"/>
  <c r="X26" i="18"/>
  <c r="Y25" i="18"/>
  <c r="AD51" i="18"/>
  <c r="AC51" i="18"/>
  <c r="AE51" i="18"/>
  <c r="AF51" i="18"/>
  <c r="P34" i="18"/>
  <c r="AF47" i="18"/>
  <c r="S41" i="15"/>
  <c r="AD61" i="18"/>
  <c r="Y35" i="18"/>
  <c r="Y34" i="18"/>
  <c r="AE39" i="18"/>
  <c r="AE40" i="18"/>
  <c r="AF39" i="18"/>
  <c r="S34" i="15"/>
  <c r="W63" i="18"/>
  <c r="AF56" i="18"/>
  <c r="S36" i="15"/>
  <c r="W56" i="18"/>
  <c r="S27" i="16"/>
  <c r="AD69" i="18"/>
  <c r="AC69" i="18"/>
  <c r="Y19" i="18"/>
  <c r="R8" i="18"/>
  <c r="AF40" i="18"/>
  <c r="S45" i="15"/>
  <c r="AD63" i="18"/>
  <c r="Y31" i="18"/>
  <c r="Y26" i="18"/>
  <c r="AF61" i="18"/>
  <c r="AF62" i="18"/>
  <c r="AF58" i="18"/>
  <c r="AF57" i="18"/>
  <c r="AE69" i="18"/>
  <c r="AF69" i="18"/>
  <c r="AF63" i="18"/>
  <c r="Y27" i="18"/>
  <c r="Y33" i="18"/>
  <c r="AF68" i="18"/>
  <c r="AF67" i="18"/>
</calcChain>
</file>

<file path=xl/sharedStrings.xml><?xml version="1.0" encoding="utf-8"?>
<sst xmlns="http://schemas.openxmlformats.org/spreadsheetml/2006/main" count="1141" uniqueCount="147">
  <si>
    <t>Gymnast Name</t>
  </si>
  <si>
    <t>D1</t>
  </si>
  <si>
    <t>D2</t>
  </si>
  <si>
    <t>E3</t>
  </si>
  <si>
    <t>E4</t>
  </si>
  <si>
    <t>Deductions</t>
  </si>
  <si>
    <t>Average D1/2</t>
  </si>
  <si>
    <t>Average TF</t>
  </si>
  <si>
    <t>D3</t>
  </si>
  <si>
    <t>D4</t>
  </si>
  <si>
    <t>E1</t>
  </si>
  <si>
    <t>E2</t>
  </si>
  <si>
    <t>Average D3/4</t>
  </si>
  <si>
    <t>Average AF</t>
  </si>
  <si>
    <t>Level 5</t>
  </si>
  <si>
    <t>Level 6</t>
  </si>
  <si>
    <t>Level 7</t>
  </si>
  <si>
    <t>Level 8</t>
  </si>
  <si>
    <t>Level 9</t>
  </si>
  <si>
    <t>Level 10</t>
  </si>
  <si>
    <t>Junior International</t>
  </si>
  <si>
    <t>Senior International</t>
  </si>
  <si>
    <t>Level 5 Hoop</t>
  </si>
  <si>
    <t>Level 5 Freehand</t>
  </si>
  <si>
    <t>Level 6 Ball</t>
  </si>
  <si>
    <t>Level 7 Clubs</t>
  </si>
  <si>
    <t>Level 8 Hoop</t>
  </si>
  <si>
    <t>Level 8 Ribbon</t>
  </si>
  <si>
    <t>Level 9 Ribbon</t>
  </si>
  <si>
    <t>Level 9 Clubs</t>
  </si>
  <si>
    <t>Level 9 Ball</t>
  </si>
  <si>
    <t>Level 10 Ribbon</t>
  </si>
  <si>
    <t>Level 10 Clubs</t>
  </si>
  <si>
    <t>Level 10 Ball</t>
  </si>
  <si>
    <t>Level 10 Hoop</t>
  </si>
  <si>
    <t>Junior International Ribbon</t>
  </si>
  <si>
    <t>Junior International Clubs</t>
  </si>
  <si>
    <t>Junior International Ball</t>
  </si>
  <si>
    <t>Senior International Ribbon</t>
  </si>
  <si>
    <t>Senior International Clubs</t>
  </si>
  <si>
    <t>Senior International Ball</t>
  </si>
  <si>
    <t>Senior International Hoop</t>
  </si>
  <si>
    <t>Freehand</t>
  </si>
  <si>
    <t>Rank</t>
  </si>
  <si>
    <t>Difficulty</t>
  </si>
  <si>
    <t>Club</t>
  </si>
  <si>
    <t>AF</t>
  </si>
  <si>
    <t>TF</t>
  </si>
  <si>
    <t>N/A</t>
  </si>
  <si>
    <t>Ded</t>
  </si>
  <si>
    <t>Hoop</t>
  </si>
  <si>
    <t>Overall</t>
  </si>
  <si>
    <t>Rope</t>
  </si>
  <si>
    <t>Ball</t>
  </si>
  <si>
    <t>Ribbon</t>
  </si>
  <si>
    <t>Clubs</t>
  </si>
  <si>
    <t>D1/2</t>
  </si>
  <si>
    <t>D3/4</t>
  </si>
  <si>
    <t>Level 5 Clubs</t>
  </si>
  <si>
    <t>Level 7 Ribbon</t>
  </si>
  <si>
    <t>Level 8 Rope</t>
  </si>
  <si>
    <t>Execution Total</t>
  </si>
  <si>
    <t>Final Score</t>
  </si>
  <si>
    <t>Level 6 Hoop</t>
  </si>
  <si>
    <t>Level 6 Ribbon</t>
  </si>
  <si>
    <t>Level 7 Rope</t>
  </si>
  <si>
    <t>Level 8 Ball</t>
  </si>
  <si>
    <t>Level 9 Rope</t>
  </si>
  <si>
    <t>Junior International Rope</t>
  </si>
  <si>
    <t>AF Score</t>
  </si>
  <si>
    <t>TF Score</t>
  </si>
  <si>
    <t>This programme is set up for judges panels of:</t>
  </si>
  <si>
    <t>D1 and D2</t>
  </si>
  <si>
    <t>D3 and D4</t>
  </si>
  <si>
    <t>If your judging panels do not match this set up you will need to make adjustments to the programme.</t>
  </si>
  <si>
    <t>Any adjustments may require changes to the underlying formulas so if you are not confident working with Excel, please seek support for this process.</t>
  </si>
  <si>
    <t>People who may be able to help:</t>
  </si>
  <si>
    <t>Erica</t>
  </si>
  <si>
    <t>erica.xtremerg@gmail.com</t>
  </si>
  <si>
    <t>Tracey</t>
  </si>
  <si>
    <t>Tracey.Redhead@pulmanpark.com</t>
  </si>
  <si>
    <t>Laura</t>
  </si>
  <si>
    <t>lac100@uclive.ac.nz</t>
  </si>
  <si>
    <t>E1 and E2</t>
  </si>
  <si>
    <t>E 3 and 4 (2 x technical faults judges)</t>
  </si>
  <si>
    <t>Special O Level 4</t>
  </si>
  <si>
    <t>Special O Level 4 Clubs</t>
  </si>
  <si>
    <t>Special O Level 4 Ribbon</t>
  </si>
  <si>
    <t>Holly Wright</t>
  </si>
  <si>
    <t>Westlake Girls High School</t>
  </si>
  <si>
    <t>Lucy Mullany</t>
  </si>
  <si>
    <t>Edith Li</t>
  </si>
  <si>
    <t>Baradene College</t>
  </si>
  <si>
    <t>Saint Kentigern Girls’ School</t>
  </si>
  <si>
    <t>Nadia Franklin</t>
  </si>
  <si>
    <t>Albany Junior High School</t>
  </si>
  <si>
    <t>Stephanie West</t>
  </si>
  <si>
    <t>Isabella Cleary</t>
  </si>
  <si>
    <t>Diocesan School for Girls</t>
  </si>
  <si>
    <t>Darcy MacDonald</t>
  </si>
  <si>
    <t>St Kentigern College</t>
  </si>
  <si>
    <t>Danica Nali</t>
  </si>
  <si>
    <t>Rebekka King</t>
  </si>
  <si>
    <t>Grace Huang</t>
  </si>
  <si>
    <t>Otumoetai College</t>
  </si>
  <si>
    <t>Macleans College</t>
  </si>
  <si>
    <t>Sunny Davis</t>
  </si>
  <si>
    <t>Seraphine Rive </t>
  </si>
  <si>
    <t>Tauranga Girls College</t>
  </si>
  <si>
    <t>Western Springs College</t>
  </si>
  <si>
    <t>Brooke Watkins</t>
  </si>
  <si>
    <t>Bronte Heath</t>
  </si>
  <si>
    <t>Emily Grant</t>
  </si>
  <si>
    <t>Caitlin Lawrence</t>
  </si>
  <si>
    <t>Kristin School</t>
  </si>
  <si>
    <t>Amelia Harvey</t>
  </si>
  <si>
    <t>Jasmine Evans</t>
  </si>
  <si>
    <t>Karina Zhu</t>
  </si>
  <si>
    <t>Bobbi-Rose Holmes</t>
  </si>
  <si>
    <t>Carlene Smith</t>
  </si>
  <si>
    <t>Ella Westenberg</t>
  </si>
  <si>
    <t>Rosehill College</t>
  </si>
  <si>
    <t>Annebell Dogger</t>
  </si>
  <si>
    <t>Elim Christian College</t>
  </si>
  <si>
    <t>Sarah Young</t>
  </si>
  <si>
    <t>Chalisa Bond</t>
  </si>
  <si>
    <t>Olivia Lin</t>
  </si>
  <si>
    <t>Loralei Jull</t>
  </si>
  <si>
    <t>Laylah Waggie</t>
  </si>
  <si>
    <t>Maurizia Macciacchera </t>
  </si>
  <si>
    <t>Anais Bebelman</t>
  </si>
  <si>
    <t>Glenfield College</t>
  </si>
  <si>
    <t>Lynfield College</t>
  </si>
  <si>
    <t>Sancta Maria College</t>
  </si>
  <si>
    <t>Havana Hopman</t>
  </si>
  <si>
    <t>Iris Xin En Hoo </t>
  </si>
  <si>
    <t>Hannah Moore</t>
  </si>
  <si>
    <t>Baradene</t>
  </si>
  <si>
    <t>NZSS Open C</t>
  </si>
  <si>
    <t>NZSS Open C Hoop</t>
  </si>
  <si>
    <t>NZSS Open C Ball</t>
  </si>
  <si>
    <t>New Zealand Secondary Schools Championships</t>
  </si>
  <si>
    <t>14th/15th September 2019</t>
  </si>
  <si>
    <t>Gabrielle Salmon</t>
  </si>
  <si>
    <t>Xtreme</t>
  </si>
  <si>
    <t>Anya Chaplow</t>
  </si>
  <si>
    <t>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</si>
</sst>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6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1" xfId="0" applyFont="1" applyBorder="1"/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1" fillId="0" borderId="3" xfId="0" applyFont="1" applyBorder="1"/>
    <xf numFmtId="0" fontId="0" fillId="0" borderId="2" xfId="0" applyBorder="1"/>
    <xf numFmtId="0" fontId="2" fillId="0" borderId="3" xfId="0" applyFont="1" applyBorder="1"/>
    <xf numFmtId="0" fontId="2" fillId="0" borderId="2" xfId="0" applyFont="1" applyBorder="1"/>
    <xf numFmtId="0" fontId="1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/>
    <xf numFmtId="0" fontId="5" fillId="0" borderId="2" xfId="0" applyFont="1" applyBorder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6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F16" sqref="F16"/>
    </sheetView>
  </sheetViews>
  <sheetFormatPr baseColWidth="10" defaultColWidth="11" defaultRowHeight="16" x14ac:dyDescent="0.2"/>
  <sheetData>
    <row r="1" spans="1:2" x14ac:dyDescent="0.2">
      <c r="A1" t="s">
        <v>71</v>
      </c>
    </row>
    <row r="2" spans="1:2" x14ac:dyDescent="0.2">
      <c r="A2" t="s">
        <v>72</v>
      </c>
    </row>
    <row r="3" spans="1:2" x14ac:dyDescent="0.2">
      <c r="A3" t="s">
        <v>73</v>
      </c>
    </row>
    <row r="4" spans="1:2" x14ac:dyDescent="0.2">
      <c r="A4" t="s">
        <v>83</v>
      </c>
    </row>
    <row r="5" spans="1:2" x14ac:dyDescent="0.2">
      <c r="A5" t="s">
        <v>84</v>
      </c>
    </row>
    <row r="7" spans="1:2" x14ac:dyDescent="0.2">
      <c r="A7" t="s">
        <v>74</v>
      </c>
    </row>
    <row r="9" spans="1:2" x14ac:dyDescent="0.2">
      <c r="A9" t="s">
        <v>75</v>
      </c>
    </row>
    <row r="11" spans="1:2" x14ac:dyDescent="0.2">
      <c r="A11" t="s">
        <v>76</v>
      </c>
    </row>
    <row r="12" spans="1:2" x14ac:dyDescent="0.2">
      <c r="A12" t="s">
        <v>77</v>
      </c>
      <c r="B12" t="s">
        <v>78</v>
      </c>
    </row>
    <row r="13" spans="1:2" x14ac:dyDescent="0.2">
      <c r="A13" t="s">
        <v>79</v>
      </c>
      <c r="B13" s="3" t="s">
        <v>80</v>
      </c>
    </row>
    <row r="14" spans="1:2" x14ac:dyDescent="0.2">
      <c r="A14" t="s">
        <v>81</v>
      </c>
      <c r="B14" t="s">
        <v>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8"/>
  <sheetViews>
    <sheetView topLeftCell="A26" zoomScale="80" zoomScaleNormal="80" workbookViewId="0">
      <selection activeCell="B53" sqref="B53"/>
    </sheetView>
  </sheetViews>
  <sheetFormatPr baseColWidth="10" defaultColWidth="10.83203125" defaultRowHeight="16" x14ac:dyDescent="0.2"/>
  <cols>
    <col min="1" max="1" width="24" style="7" bestFit="1" customWidth="1"/>
    <col min="2" max="2" width="14.33203125" style="7" customWidth="1"/>
    <col min="3" max="11" width="10.83203125" style="7"/>
    <col min="12" max="13" width="12.6640625" style="7" bestFit="1" customWidth="1"/>
    <col min="14" max="16" width="10.83203125" style="7"/>
    <col min="17" max="17" width="14.1640625" style="7" bestFit="1" customWidth="1"/>
    <col min="18" max="16384" width="10.83203125" style="7"/>
  </cols>
  <sheetData>
    <row r="1" spans="1:19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9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9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9" x14ac:dyDescent="0.2">
      <c r="A4" s="8" t="s">
        <v>20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9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9" x14ac:dyDescent="0.2">
      <c r="A6" s="10" t="s">
        <v>68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7</v>
      </c>
      <c r="Q7" s="5" t="s">
        <v>61</v>
      </c>
      <c r="R7" s="5" t="s">
        <v>62</v>
      </c>
      <c r="S7" s="5" t="s">
        <v>43</v>
      </c>
    </row>
    <row r="8" spans="1:19" x14ac:dyDescent="0.2">
      <c r="A8" s="23" t="s">
        <v>124</v>
      </c>
      <c r="B8" s="23" t="s">
        <v>98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10</v>
      </c>
      <c r="L8" s="12">
        <f t="shared" ref="L8" si="0">AVERAGE(C8,D8)</f>
        <v>0</v>
      </c>
      <c r="M8" s="12">
        <f t="shared" ref="M8" si="1">AVERAGE(E8,F8)</f>
        <v>0</v>
      </c>
      <c r="N8" s="12">
        <f t="shared" ref="N8" si="2">L8+M8</f>
        <v>0</v>
      </c>
      <c r="O8" s="12">
        <f t="shared" ref="O8" si="3">AVERAGE(G8,H8)</f>
        <v>0</v>
      </c>
      <c r="P8" s="12">
        <f t="shared" ref="P8" si="4">AVERAGE(I8,J8)</f>
        <v>0</v>
      </c>
      <c r="Q8" s="12">
        <f t="shared" ref="Q8" si="5">IF(O8+P8&gt;10,10,O8+P8)</f>
        <v>0</v>
      </c>
      <c r="R8" s="12">
        <f t="shared" ref="R8" si="6">10+N8-Q8-K8</f>
        <v>0</v>
      </c>
      <c r="S8" s="1">
        <f t="shared" ref="S8:S15" si="7">RANK(R8,$R$8:$R$15)</f>
        <v>6</v>
      </c>
    </row>
    <row r="9" spans="1:19" x14ac:dyDescent="0.2">
      <c r="A9" s="24" t="s">
        <v>125</v>
      </c>
      <c r="B9" s="24" t="s">
        <v>121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10</v>
      </c>
      <c r="L9" s="12">
        <f t="shared" ref="L9:L14" si="8">AVERAGE(C9,D9)</f>
        <v>0</v>
      </c>
      <c r="M9" s="12">
        <f t="shared" ref="M9:M14" si="9">AVERAGE(E9,F9)</f>
        <v>0</v>
      </c>
      <c r="N9" s="12">
        <f t="shared" ref="N9:N14" si="10">L9+M9</f>
        <v>0</v>
      </c>
      <c r="O9" s="12">
        <f t="shared" ref="O9:O14" si="11">AVERAGE(G9,H9)</f>
        <v>0</v>
      </c>
      <c r="P9" s="12">
        <f t="shared" ref="P9:P14" si="12">AVERAGE(I9,J9)</f>
        <v>0</v>
      </c>
      <c r="Q9" s="12">
        <f t="shared" ref="Q9:Q14" si="13">IF(O9+P9&gt;10,10,O9+P9)</f>
        <v>0</v>
      </c>
      <c r="R9" s="12">
        <f t="shared" ref="R9:R14" si="14">10+N9-Q9-K9</f>
        <v>0</v>
      </c>
      <c r="S9" s="1">
        <f t="shared" si="7"/>
        <v>6</v>
      </c>
    </row>
    <row r="10" spans="1:19" x14ac:dyDescent="0.2">
      <c r="A10" s="24" t="s">
        <v>126</v>
      </c>
      <c r="B10" s="24" t="s">
        <v>105</v>
      </c>
      <c r="C10" s="12">
        <v>1.9</v>
      </c>
      <c r="D10" s="12">
        <v>1.9</v>
      </c>
      <c r="E10" s="12">
        <v>2.2999999999999998</v>
      </c>
      <c r="F10" s="12">
        <v>2.2999999999999998</v>
      </c>
      <c r="G10" s="12">
        <v>2.2999999999999998</v>
      </c>
      <c r="H10" s="12">
        <v>2.1</v>
      </c>
      <c r="I10" s="12">
        <v>3</v>
      </c>
      <c r="J10" s="12">
        <v>3.2</v>
      </c>
      <c r="K10" s="12"/>
      <c r="L10" s="12">
        <f t="shared" si="8"/>
        <v>1.9</v>
      </c>
      <c r="M10" s="12">
        <f t="shared" si="9"/>
        <v>2.2999999999999998</v>
      </c>
      <c r="N10" s="12">
        <f t="shared" si="10"/>
        <v>4.1999999999999993</v>
      </c>
      <c r="O10" s="12">
        <f t="shared" si="11"/>
        <v>2.2000000000000002</v>
      </c>
      <c r="P10" s="12">
        <f t="shared" si="12"/>
        <v>3.1</v>
      </c>
      <c r="Q10" s="12">
        <f t="shared" si="13"/>
        <v>5.3000000000000007</v>
      </c>
      <c r="R10" s="12">
        <f t="shared" si="14"/>
        <v>8.8999999999999986</v>
      </c>
      <c r="S10" s="1">
        <f t="shared" si="7"/>
        <v>1</v>
      </c>
    </row>
    <row r="11" spans="1:19" x14ac:dyDescent="0.2">
      <c r="A11" s="23" t="s">
        <v>127</v>
      </c>
      <c r="B11" s="23" t="s">
        <v>131</v>
      </c>
      <c r="C11" s="1">
        <v>1.8</v>
      </c>
      <c r="D11" s="1">
        <v>1.7</v>
      </c>
      <c r="E11" s="1">
        <v>1.4</v>
      </c>
      <c r="F11" s="1">
        <v>1.7</v>
      </c>
      <c r="G11" s="1">
        <v>1.6</v>
      </c>
      <c r="H11" s="1">
        <v>1.5</v>
      </c>
      <c r="I11" s="1">
        <v>3.6</v>
      </c>
      <c r="J11" s="1">
        <v>3.9</v>
      </c>
      <c r="K11" s="12"/>
      <c r="L11" s="12">
        <f t="shared" si="8"/>
        <v>1.75</v>
      </c>
      <c r="M11" s="12">
        <f t="shared" si="9"/>
        <v>1.5499999999999998</v>
      </c>
      <c r="N11" s="12">
        <f t="shared" si="10"/>
        <v>3.3</v>
      </c>
      <c r="O11" s="12">
        <f t="shared" si="11"/>
        <v>1.55</v>
      </c>
      <c r="P11" s="12">
        <f t="shared" si="12"/>
        <v>3.75</v>
      </c>
      <c r="Q11" s="12">
        <f t="shared" si="13"/>
        <v>5.3</v>
      </c>
      <c r="R11" s="12">
        <f t="shared" si="14"/>
        <v>8</v>
      </c>
      <c r="S11" s="1">
        <f t="shared" si="7"/>
        <v>4</v>
      </c>
    </row>
    <row r="12" spans="1:19" x14ac:dyDescent="0.2">
      <c r="A12" s="23" t="s">
        <v>128</v>
      </c>
      <c r="B12" s="24" t="s">
        <v>89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</v>
      </c>
      <c r="L12" s="12">
        <f t="shared" si="8"/>
        <v>0</v>
      </c>
      <c r="M12" s="12">
        <f t="shared" si="9"/>
        <v>0</v>
      </c>
      <c r="N12" s="12">
        <f t="shared" si="10"/>
        <v>0</v>
      </c>
      <c r="O12" s="12">
        <f t="shared" si="11"/>
        <v>0</v>
      </c>
      <c r="P12" s="12">
        <f t="shared" si="12"/>
        <v>0</v>
      </c>
      <c r="Q12" s="12">
        <f t="shared" si="13"/>
        <v>0</v>
      </c>
      <c r="R12" s="12">
        <f t="shared" si="14"/>
        <v>0</v>
      </c>
      <c r="S12" s="1">
        <f t="shared" si="7"/>
        <v>6</v>
      </c>
    </row>
    <row r="13" spans="1:19" x14ac:dyDescent="0.2">
      <c r="A13" s="23" t="s">
        <v>129</v>
      </c>
      <c r="B13" s="23" t="s">
        <v>132</v>
      </c>
      <c r="C13" s="1">
        <v>1.9</v>
      </c>
      <c r="D13" s="1">
        <v>1.5</v>
      </c>
      <c r="E13" s="1">
        <v>1</v>
      </c>
      <c r="F13" s="1">
        <v>1</v>
      </c>
      <c r="G13" s="1">
        <v>1.6</v>
      </c>
      <c r="H13" s="1">
        <v>1.6</v>
      </c>
      <c r="I13" s="1">
        <v>2.9</v>
      </c>
      <c r="J13" s="1">
        <v>3.2</v>
      </c>
      <c r="K13" s="1"/>
      <c r="L13" s="12">
        <f t="shared" si="8"/>
        <v>1.7</v>
      </c>
      <c r="M13" s="12">
        <f t="shared" si="9"/>
        <v>1</v>
      </c>
      <c r="N13" s="12">
        <f t="shared" si="10"/>
        <v>2.7</v>
      </c>
      <c r="O13" s="12">
        <f t="shared" si="11"/>
        <v>1.6</v>
      </c>
      <c r="P13" s="12">
        <f t="shared" si="12"/>
        <v>3.05</v>
      </c>
      <c r="Q13" s="12">
        <f t="shared" si="13"/>
        <v>4.6500000000000004</v>
      </c>
      <c r="R13" s="12">
        <f t="shared" si="14"/>
        <v>8.0499999999999989</v>
      </c>
      <c r="S13" s="1">
        <f t="shared" si="7"/>
        <v>3</v>
      </c>
    </row>
    <row r="14" spans="1:19" x14ac:dyDescent="0.2">
      <c r="A14" s="24" t="s">
        <v>130</v>
      </c>
      <c r="B14" s="23" t="s">
        <v>133</v>
      </c>
      <c r="C14" s="1">
        <v>2.2999999999999998</v>
      </c>
      <c r="D14" s="1">
        <v>2.2000000000000002</v>
      </c>
      <c r="E14" s="1">
        <v>1.1000000000000001</v>
      </c>
      <c r="F14" s="1">
        <v>1.3</v>
      </c>
      <c r="G14" s="1">
        <v>2</v>
      </c>
      <c r="H14" s="1">
        <v>2</v>
      </c>
      <c r="I14" s="1">
        <v>3.9</v>
      </c>
      <c r="J14" s="1">
        <v>3.8</v>
      </c>
      <c r="K14" s="1"/>
      <c r="L14" s="12">
        <f t="shared" si="8"/>
        <v>2.25</v>
      </c>
      <c r="M14" s="12">
        <f t="shared" si="9"/>
        <v>1.2000000000000002</v>
      </c>
      <c r="N14" s="12">
        <f t="shared" si="10"/>
        <v>3.45</v>
      </c>
      <c r="O14" s="12">
        <f t="shared" si="11"/>
        <v>2</v>
      </c>
      <c r="P14" s="12">
        <f t="shared" si="12"/>
        <v>3.8499999999999996</v>
      </c>
      <c r="Q14" s="12">
        <f t="shared" si="13"/>
        <v>5.85</v>
      </c>
      <c r="R14" s="12">
        <f t="shared" si="14"/>
        <v>7.6</v>
      </c>
      <c r="S14" s="1">
        <f t="shared" si="7"/>
        <v>5</v>
      </c>
    </row>
    <row r="15" spans="1:19" x14ac:dyDescent="0.2">
      <c r="A15" s="20" t="s">
        <v>145</v>
      </c>
      <c r="B15" s="20" t="s">
        <v>146</v>
      </c>
      <c r="C15" s="12">
        <v>1.4</v>
      </c>
      <c r="D15" s="12">
        <v>1.1000000000000001</v>
      </c>
      <c r="E15" s="12">
        <v>1.3</v>
      </c>
      <c r="F15" s="12">
        <v>1.5</v>
      </c>
      <c r="G15" s="12">
        <v>1.8</v>
      </c>
      <c r="H15" s="12">
        <v>1.9</v>
      </c>
      <c r="I15" s="12">
        <v>2.5</v>
      </c>
      <c r="J15" s="12">
        <v>2.2000000000000002</v>
      </c>
      <c r="K15" s="1"/>
      <c r="L15" s="12">
        <f t="shared" ref="L15" si="15">AVERAGE(C15,D15)</f>
        <v>1.25</v>
      </c>
      <c r="M15" s="12">
        <f t="shared" ref="M15" si="16">AVERAGE(E15,F15)</f>
        <v>1.4</v>
      </c>
      <c r="N15" s="12">
        <f t="shared" ref="N15" si="17">L15+M15</f>
        <v>2.65</v>
      </c>
      <c r="O15" s="12">
        <f t="shared" ref="O15" si="18">AVERAGE(G15,H15)</f>
        <v>1.85</v>
      </c>
      <c r="P15" s="12">
        <f t="shared" ref="P15" si="19">AVERAGE(I15,J15)</f>
        <v>2.35</v>
      </c>
      <c r="Q15" s="12">
        <f t="shared" ref="Q15" si="20">IF(O15+P15&gt;10,10,O15+P15)</f>
        <v>4.2</v>
      </c>
      <c r="R15" s="12">
        <f t="shared" ref="R15" si="21">10+N15-Q15-K15</f>
        <v>8.4499999999999993</v>
      </c>
      <c r="S15" s="1">
        <f t="shared" si="7"/>
        <v>2</v>
      </c>
    </row>
    <row r="17" spans="1:19" x14ac:dyDescent="0.2">
      <c r="A17" s="10" t="s">
        <v>37</v>
      </c>
      <c r="B17" s="10"/>
      <c r="C17" s="10"/>
      <c r="D17" s="10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9" x14ac:dyDescent="0.2">
      <c r="A18" s="5" t="s">
        <v>0</v>
      </c>
      <c r="B18" s="5" t="s">
        <v>45</v>
      </c>
      <c r="C18" s="5" t="s">
        <v>1</v>
      </c>
      <c r="D18" s="5" t="s">
        <v>2</v>
      </c>
      <c r="E18" s="5" t="s">
        <v>8</v>
      </c>
      <c r="F18" s="5" t="s">
        <v>9</v>
      </c>
      <c r="G18" s="5" t="s">
        <v>10</v>
      </c>
      <c r="H18" s="5" t="s">
        <v>11</v>
      </c>
      <c r="I18" s="5" t="s">
        <v>3</v>
      </c>
      <c r="J18" s="5" t="s">
        <v>4</v>
      </c>
      <c r="K18" s="5" t="s">
        <v>5</v>
      </c>
      <c r="L18" s="5" t="s">
        <v>6</v>
      </c>
      <c r="M18" s="5" t="s">
        <v>12</v>
      </c>
      <c r="N18" s="5" t="s">
        <v>44</v>
      </c>
      <c r="O18" s="5" t="s">
        <v>13</v>
      </c>
      <c r="P18" s="5" t="s">
        <v>7</v>
      </c>
      <c r="Q18" s="5" t="s">
        <v>61</v>
      </c>
      <c r="R18" s="5" t="s">
        <v>62</v>
      </c>
      <c r="S18" s="5" t="s">
        <v>43</v>
      </c>
    </row>
    <row r="19" spans="1:19" x14ac:dyDescent="0.2">
      <c r="A19" s="12" t="str">
        <f t="shared" ref="A19:B26" si="22">A8</f>
        <v>Sarah Young</v>
      </c>
      <c r="B19" s="12" t="str">
        <f t="shared" si="22"/>
        <v>Diocesan School for Girls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10</v>
      </c>
      <c r="L19" s="12">
        <f t="shared" ref="L19" si="23">AVERAGE(C19,D19)</f>
        <v>0</v>
      </c>
      <c r="M19" s="12">
        <f t="shared" ref="M19" si="24">AVERAGE(E19,F19)</f>
        <v>0</v>
      </c>
      <c r="N19" s="12">
        <f t="shared" ref="N19" si="25">L19+M19</f>
        <v>0</v>
      </c>
      <c r="O19" s="12">
        <f t="shared" ref="O19" si="26">AVERAGE(G19,H19)</f>
        <v>0</v>
      </c>
      <c r="P19" s="12">
        <f t="shared" ref="P19" si="27">AVERAGE(I19,J19)</f>
        <v>0</v>
      </c>
      <c r="Q19" s="12">
        <f t="shared" ref="Q19" si="28">IF(O19+P19&gt;10,10,O19+P19)</f>
        <v>0</v>
      </c>
      <c r="R19" s="12">
        <f t="shared" ref="R19" si="29">10+N19-Q19-K19</f>
        <v>0</v>
      </c>
      <c r="S19" s="1">
        <f t="shared" ref="S19:S26" si="30">RANK(R19,$R$19:$R$26)</f>
        <v>6</v>
      </c>
    </row>
    <row r="20" spans="1:19" x14ac:dyDescent="0.2">
      <c r="A20" s="12" t="str">
        <f t="shared" si="22"/>
        <v>Chalisa Bond</v>
      </c>
      <c r="B20" s="12" t="str">
        <f t="shared" si="22"/>
        <v>Rosehill College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10</v>
      </c>
      <c r="L20" s="12">
        <f t="shared" ref="L20:L26" si="31">AVERAGE(C20,D20)</f>
        <v>0</v>
      </c>
      <c r="M20" s="12">
        <f t="shared" ref="M20:M26" si="32">AVERAGE(E20,F20)</f>
        <v>0</v>
      </c>
      <c r="N20" s="12">
        <f t="shared" ref="N20:N26" si="33">L20+M20</f>
        <v>0</v>
      </c>
      <c r="O20" s="12">
        <f t="shared" ref="O20:O26" si="34">AVERAGE(G20,H20)</f>
        <v>0</v>
      </c>
      <c r="P20" s="12">
        <f t="shared" ref="P20:P26" si="35">AVERAGE(I20,J20)</f>
        <v>0</v>
      </c>
      <c r="Q20" s="12">
        <f t="shared" ref="Q20:Q26" si="36">IF(O20+P20&gt;10,10,O20+P20)</f>
        <v>0</v>
      </c>
      <c r="R20" s="12">
        <f t="shared" ref="R20:R26" si="37">10+N20-Q20-K20</f>
        <v>0</v>
      </c>
      <c r="S20" s="1">
        <f t="shared" si="30"/>
        <v>6</v>
      </c>
    </row>
    <row r="21" spans="1:19" x14ac:dyDescent="0.2">
      <c r="A21" s="12" t="str">
        <f t="shared" si="22"/>
        <v>Olivia Lin</v>
      </c>
      <c r="B21" s="12" t="str">
        <f t="shared" si="22"/>
        <v>Macleans College</v>
      </c>
      <c r="C21" s="1">
        <v>2.2999999999999998</v>
      </c>
      <c r="D21" s="1">
        <v>2.2999999999999998</v>
      </c>
      <c r="E21" s="1">
        <v>1.1000000000000001</v>
      </c>
      <c r="F21" s="1">
        <v>1.3</v>
      </c>
      <c r="G21" s="1">
        <v>2.5</v>
      </c>
      <c r="H21" s="1">
        <v>2.6</v>
      </c>
      <c r="I21" s="1">
        <v>4.7</v>
      </c>
      <c r="J21" s="1">
        <v>4.5999999999999996</v>
      </c>
      <c r="K21" s="1">
        <v>0.6</v>
      </c>
      <c r="L21" s="12">
        <f t="shared" si="31"/>
        <v>2.2999999999999998</v>
      </c>
      <c r="M21" s="12">
        <f t="shared" si="32"/>
        <v>1.2000000000000002</v>
      </c>
      <c r="N21" s="12">
        <f t="shared" si="33"/>
        <v>3.5</v>
      </c>
      <c r="O21" s="12">
        <f t="shared" si="34"/>
        <v>2.5499999999999998</v>
      </c>
      <c r="P21" s="12">
        <f t="shared" si="35"/>
        <v>4.6500000000000004</v>
      </c>
      <c r="Q21" s="12">
        <f t="shared" si="36"/>
        <v>7.2</v>
      </c>
      <c r="R21" s="12">
        <f t="shared" si="37"/>
        <v>5.7</v>
      </c>
      <c r="S21" s="1">
        <f t="shared" si="30"/>
        <v>5</v>
      </c>
    </row>
    <row r="22" spans="1:19" x14ac:dyDescent="0.2">
      <c r="A22" s="12" t="str">
        <f t="shared" si="22"/>
        <v>Loralei Jull</v>
      </c>
      <c r="B22" s="12" t="str">
        <f t="shared" si="22"/>
        <v>Glenfield College</v>
      </c>
      <c r="C22" s="1">
        <v>2</v>
      </c>
      <c r="D22" s="1">
        <v>2</v>
      </c>
      <c r="E22" s="1">
        <v>1.8</v>
      </c>
      <c r="F22" s="1">
        <v>1.5</v>
      </c>
      <c r="G22" s="1">
        <v>1.9</v>
      </c>
      <c r="H22" s="1">
        <v>1.8</v>
      </c>
      <c r="I22" s="1">
        <v>3.7</v>
      </c>
      <c r="J22" s="1">
        <v>3.4</v>
      </c>
      <c r="K22" s="12"/>
      <c r="L22" s="12">
        <f t="shared" si="31"/>
        <v>2</v>
      </c>
      <c r="M22" s="12">
        <f t="shared" si="32"/>
        <v>1.65</v>
      </c>
      <c r="N22" s="12">
        <f t="shared" si="33"/>
        <v>3.65</v>
      </c>
      <c r="O22" s="12">
        <f t="shared" si="34"/>
        <v>1.85</v>
      </c>
      <c r="P22" s="12">
        <f t="shared" si="35"/>
        <v>3.55</v>
      </c>
      <c r="Q22" s="12">
        <f t="shared" si="36"/>
        <v>5.4</v>
      </c>
      <c r="R22" s="12">
        <f t="shared" si="37"/>
        <v>8.25</v>
      </c>
      <c r="S22" s="1">
        <f t="shared" si="30"/>
        <v>4</v>
      </c>
    </row>
    <row r="23" spans="1:19" x14ac:dyDescent="0.2">
      <c r="A23" s="12" t="str">
        <f t="shared" si="22"/>
        <v>Laylah Waggie</v>
      </c>
      <c r="B23" s="12" t="str">
        <f t="shared" si="22"/>
        <v>Westlake Girls High School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10</v>
      </c>
      <c r="L23" s="12">
        <f t="shared" si="31"/>
        <v>0</v>
      </c>
      <c r="M23" s="12">
        <f t="shared" si="32"/>
        <v>0</v>
      </c>
      <c r="N23" s="12">
        <f t="shared" si="33"/>
        <v>0</v>
      </c>
      <c r="O23" s="12">
        <f t="shared" si="34"/>
        <v>0</v>
      </c>
      <c r="P23" s="12">
        <f t="shared" si="35"/>
        <v>0</v>
      </c>
      <c r="Q23" s="12">
        <f t="shared" si="36"/>
        <v>0</v>
      </c>
      <c r="R23" s="12">
        <f t="shared" si="37"/>
        <v>0</v>
      </c>
      <c r="S23" s="1">
        <f t="shared" si="30"/>
        <v>6</v>
      </c>
    </row>
    <row r="24" spans="1:19" x14ac:dyDescent="0.2">
      <c r="A24" s="12" t="str">
        <f t="shared" si="22"/>
        <v>Maurizia Macciacchera </v>
      </c>
      <c r="B24" s="12" t="str">
        <f t="shared" si="22"/>
        <v>Lynfield College</v>
      </c>
      <c r="C24" s="1">
        <v>2</v>
      </c>
      <c r="D24" s="1">
        <v>2</v>
      </c>
      <c r="E24" s="1">
        <v>2</v>
      </c>
      <c r="F24" s="1">
        <v>2.1</v>
      </c>
      <c r="G24" s="1">
        <v>2</v>
      </c>
      <c r="H24" s="1">
        <v>1.9</v>
      </c>
      <c r="I24" s="1">
        <v>3.6</v>
      </c>
      <c r="J24" s="1">
        <v>3.7</v>
      </c>
      <c r="K24" s="1"/>
      <c r="L24" s="12">
        <f t="shared" si="31"/>
        <v>2</v>
      </c>
      <c r="M24" s="12">
        <f t="shared" si="32"/>
        <v>2.0499999999999998</v>
      </c>
      <c r="N24" s="12">
        <f t="shared" si="33"/>
        <v>4.05</v>
      </c>
      <c r="O24" s="12">
        <f t="shared" si="34"/>
        <v>1.95</v>
      </c>
      <c r="P24" s="12">
        <f t="shared" si="35"/>
        <v>3.6500000000000004</v>
      </c>
      <c r="Q24" s="12">
        <f t="shared" si="36"/>
        <v>5.6000000000000005</v>
      </c>
      <c r="R24" s="12">
        <f t="shared" si="37"/>
        <v>8.4499999999999993</v>
      </c>
      <c r="S24" s="1">
        <f t="shared" si="30"/>
        <v>3</v>
      </c>
    </row>
    <row r="25" spans="1:19" x14ac:dyDescent="0.2">
      <c r="A25" s="12" t="str">
        <f t="shared" si="22"/>
        <v>Anais Bebelman</v>
      </c>
      <c r="B25" s="12" t="str">
        <f t="shared" si="22"/>
        <v>Sancta Maria College</v>
      </c>
      <c r="C25" s="1">
        <v>2.2999999999999998</v>
      </c>
      <c r="D25" s="1">
        <v>2</v>
      </c>
      <c r="E25" s="1">
        <v>3.1</v>
      </c>
      <c r="F25" s="1">
        <v>3.1</v>
      </c>
      <c r="G25" s="1">
        <v>1.7</v>
      </c>
      <c r="H25" s="1">
        <v>1.7</v>
      </c>
      <c r="I25" s="1">
        <v>3.3</v>
      </c>
      <c r="J25" s="1">
        <v>3.1</v>
      </c>
      <c r="K25" s="1"/>
      <c r="L25" s="12">
        <f t="shared" si="31"/>
        <v>2.15</v>
      </c>
      <c r="M25" s="12">
        <f t="shared" si="32"/>
        <v>3.1</v>
      </c>
      <c r="N25" s="12">
        <f t="shared" si="33"/>
        <v>5.25</v>
      </c>
      <c r="O25" s="12">
        <f t="shared" si="34"/>
        <v>1.7</v>
      </c>
      <c r="P25" s="12">
        <f t="shared" si="35"/>
        <v>3.2</v>
      </c>
      <c r="Q25" s="12">
        <f t="shared" si="36"/>
        <v>4.9000000000000004</v>
      </c>
      <c r="R25" s="12">
        <f t="shared" si="37"/>
        <v>10.35</v>
      </c>
      <c r="S25" s="1">
        <f t="shared" si="30"/>
        <v>2</v>
      </c>
    </row>
    <row r="26" spans="1:19" x14ac:dyDescent="0.2">
      <c r="A26" s="12" t="str">
        <f t="shared" si="22"/>
        <v>Anya Chaplow</v>
      </c>
      <c r="B26" s="12" t="str">
        <f t="shared" si="22"/>
        <v>EGGs</v>
      </c>
      <c r="C26" s="12">
        <v>1.1000000000000001</v>
      </c>
      <c r="D26" s="12">
        <v>1.7</v>
      </c>
      <c r="E26" s="12">
        <v>2.8</v>
      </c>
      <c r="F26" s="12">
        <v>2.7</v>
      </c>
      <c r="G26" s="12">
        <v>1.4</v>
      </c>
      <c r="H26" s="12">
        <v>1.4</v>
      </c>
      <c r="I26" s="12">
        <v>2.2000000000000002</v>
      </c>
      <c r="J26" s="12">
        <v>2</v>
      </c>
      <c r="K26" s="1"/>
      <c r="L26" s="12">
        <f t="shared" si="31"/>
        <v>1.4</v>
      </c>
      <c r="M26" s="12">
        <f t="shared" si="32"/>
        <v>2.75</v>
      </c>
      <c r="N26" s="12">
        <f t="shared" si="33"/>
        <v>4.1500000000000004</v>
      </c>
      <c r="O26" s="12">
        <f t="shared" si="34"/>
        <v>1.4</v>
      </c>
      <c r="P26" s="12">
        <f t="shared" si="35"/>
        <v>2.1</v>
      </c>
      <c r="Q26" s="12">
        <f t="shared" si="36"/>
        <v>3.5</v>
      </c>
      <c r="R26" s="12">
        <f t="shared" si="37"/>
        <v>10.65</v>
      </c>
      <c r="S26" s="1">
        <f t="shared" si="30"/>
        <v>1</v>
      </c>
    </row>
    <row r="28" spans="1:19" x14ac:dyDescent="0.2">
      <c r="A28" s="10" t="s">
        <v>36</v>
      </c>
      <c r="B28" s="10"/>
      <c r="C28" s="10"/>
      <c r="D28" s="10"/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9" x14ac:dyDescent="0.2">
      <c r="A29" s="5" t="s">
        <v>0</v>
      </c>
      <c r="B29" s="5" t="s">
        <v>45</v>
      </c>
      <c r="C29" s="5" t="s">
        <v>1</v>
      </c>
      <c r="D29" s="5" t="s">
        <v>2</v>
      </c>
      <c r="E29" s="5" t="s">
        <v>8</v>
      </c>
      <c r="F29" s="5" t="s">
        <v>9</v>
      </c>
      <c r="G29" s="5" t="s">
        <v>10</v>
      </c>
      <c r="H29" s="5" t="s">
        <v>11</v>
      </c>
      <c r="I29" s="5" t="s">
        <v>3</v>
      </c>
      <c r="J29" s="5" t="s">
        <v>4</v>
      </c>
      <c r="K29" s="5" t="s">
        <v>5</v>
      </c>
      <c r="L29" s="5" t="s">
        <v>6</v>
      </c>
      <c r="M29" s="5" t="s">
        <v>12</v>
      </c>
      <c r="N29" s="5" t="s">
        <v>44</v>
      </c>
      <c r="O29" s="5" t="s">
        <v>13</v>
      </c>
      <c r="P29" s="5" t="s">
        <v>7</v>
      </c>
      <c r="Q29" s="5" t="s">
        <v>61</v>
      </c>
      <c r="R29" s="5" t="s">
        <v>62</v>
      </c>
      <c r="S29" s="5" t="s">
        <v>43</v>
      </c>
    </row>
    <row r="30" spans="1:19" x14ac:dyDescent="0.2">
      <c r="A30" s="12" t="str">
        <f t="shared" ref="A30:B37" si="38">A8</f>
        <v>Sarah Young</v>
      </c>
      <c r="B30" s="12" t="str">
        <f t="shared" si="38"/>
        <v>Diocesan School for Girls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10</v>
      </c>
      <c r="L30" s="12">
        <f t="shared" ref="L30" si="39">AVERAGE(C30,D30)</f>
        <v>0</v>
      </c>
      <c r="M30" s="12">
        <f t="shared" ref="M30" si="40">AVERAGE(E30,F30)</f>
        <v>0</v>
      </c>
      <c r="N30" s="12">
        <f t="shared" ref="N30" si="41">L30+M30</f>
        <v>0</v>
      </c>
      <c r="O30" s="12">
        <f t="shared" ref="O30" si="42">AVERAGE(G30,H30)</f>
        <v>0</v>
      </c>
      <c r="P30" s="12">
        <f t="shared" ref="P30" si="43">AVERAGE(I30,J30)</f>
        <v>0</v>
      </c>
      <c r="Q30" s="12">
        <f t="shared" ref="Q30" si="44">IF(O30+P30&gt;10,10,O30+P30)</f>
        <v>0</v>
      </c>
      <c r="R30" s="12">
        <f t="shared" ref="R30" si="45">10+N30-Q30-K30</f>
        <v>0</v>
      </c>
      <c r="S30" s="1">
        <f t="shared" ref="S30:S37" si="46">RANK(R30,$R$30:$R$37)</f>
        <v>6</v>
      </c>
    </row>
    <row r="31" spans="1:19" x14ac:dyDescent="0.2">
      <c r="A31" s="12" t="str">
        <f t="shared" si="38"/>
        <v>Chalisa Bond</v>
      </c>
      <c r="B31" s="12" t="str">
        <f t="shared" si="38"/>
        <v>Rosehill College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10</v>
      </c>
      <c r="L31" s="12">
        <f t="shared" ref="L31:L37" si="47">AVERAGE(C31,D31)</f>
        <v>0</v>
      </c>
      <c r="M31" s="12">
        <f t="shared" ref="M31:M37" si="48">AVERAGE(E31,F31)</f>
        <v>0</v>
      </c>
      <c r="N31" s="12">
        <f t="shared" ref="N31:N37" si="49">L31+M31</f>
        <v>0</v>
      </c>
      <c r="O31" s="12">
        <f t="shared" ref="O31:O37" si="50">AVERAGE(G31,H31)</f>
        <v>0</v>
      </c>
      <c r="P31" s="12">
        <f t="shared" ref="P31:P37" si="51">AVERAGE(I31,J31)</f>
        <v>0</v>
      </c>
      <c r="Q31" s="12">
        <f t="shared" ref="Q31:Q37" si="52">IF(O31+P31&gt;10,10,O31+P31)</f>
        <v>0</v>
      </c>
      <c r="R31" s="12">
        <f t="shared" ref="R31:R37" si="53">10+N31-Q31-K31</f>
        <v>0</v>
      </c>
      <c r="S31" s="1">
        <f t="shared" si="46"/>
        <v>6</v>
      </c>
    </row>
    <row r="32" spans="1:19" x14ac:dyDescent="0.2">
      <c r="A32" s="12" t="str">
        <f t="shared" si="38"/>
        <v>Olivia Lin</v>
      </c>
      <c r="B32" s="12" t="str">
        <f t="shared" si="38"/>
        <v>Macleans College</v>
      </c>
      <c r="C32" s="1">
        <v>1.9</v>
      </c>
      <c r="D32" s="1">
        <v>1.8</v>
      </c>
      <c r="E32" s="1">
        <v>3</v>
      </c>
      <c r="F32" s="1">
        <v>3.1</v>
      </c>
      <c r="G32" s="1">
        <v>1.3</v>
      </c>
      <c r="H32" s="1">
        <v>1.6</v>
      </c>
      <c r="I32" s="1">
        <v>3.2</v>
      </c>
      <c r="J32" s="1">
        <v>3</v>
      </c>
      <c r="K32" s="12"/>
      <c r="L32" s="12">
        <f t="shared" si="47"/>
        <v>1.85</v>
      </c>
      <c r="M32" s="12">
        <f t="shared" si="48"/>
        <v>3.05</v>
      </c>
      <c r="N32" s="12">
        <f t="shared" si="49"/>
        <v>4.9000000000000004</v>
      </c>
      <c r="O32" s="12">
        <f t="shared" si="50"/>
        <v>1.4500000000000002</v>
      </c>
      <c r="P32" s="12">
        <f t="shared" si="51"/>
        <v>3.1</v>
      </c>
      <c r="Q32" s="12">
        <f t="shared" si="52"/>
        <v>4.5500000000000007</v>
      </c>
      <c r="R32" s="12">
        <f t="shared" si="53"/>
        <v>10.35</v>
      </c>
      <c r="S32" s="1">
        <f t="shared" si="46"/>
        <v>2</v>
      </c>
    </row>
    <row r="33" spans="1:19" x14ac:dyDescent="0.2">
      <c r="A33" s="12" t="str">
        <f t="shared" si="38"/>
        <v>Loralei Jull</v>
      </c>
      <c r="B33" s="12" t="str">
        <f t="shared" si="38"/>
        <v>Glenfield College</v>
      </c>
      <c r="C33" s="1">
        <v>2.5</v>
      </c>
      <c r="D33" s="1">
        <v>2.4</v>
      </c>
      <c r="E33" s="1">
        <v>2.4</v>
      </c>
      <c r="F33" s="1">
        <v>2.5</v>
      </c>
      <c r="G33" s="1">
        <v>2.1</v>
      </c>
      <c r="H33" s="1">
        <v>2</v>
      </c>
      <c r="I33" s="1">
        <v>5.2</v>
      </c>
      <c r="J33" s="1">
        <v>4.9000000000000004</v>
      </c>
      <c r="K33" s="12"/>
      <c r="L33" s="12">
        <f t="shared" si="47"/>
        <v>2.4500000000000002</v>
      </c>
      <c r="M33" s="12">
        <f t="shared" si="48"/>
        <v>2.4500000000000002</v>
      </c>
      <c r="N33" s="12">
        <f t="shared" si="49"/>
        <v>4.9000000000000004</v>
      </c>
      <c r="O33" s="12">
        <f t="shared" si="50"/>
        <v>2.0499999999999998</v>
      </c>
      <c r="P33" s="12">
        <f t="shared" si="51"/>
        <v>5.0500000000000007</v>
      </c>
      <c r="Q33" s="12">
        <f t="shared" si="52"/>
        <v>7.1000000000000005</v>
      </c>
      <c r="R33" s="12">
        <f t="shared" si="53"/>
        <v>7.8</v>
      </c>
      <c r="S33" s="1">
        <f t="shared" si="46"/>
        <v>5</v>
      </c>
    </row>
    <row r="34" spans="1:19" x14ac:dyDescent="0.2">
      <c r="A34" s="12" t="str">
        <f t="shared" si="38"/>
        <v>Laylah Waggie</v>
      </c>
      <c r="B34" s="12" t="str">
        <f t="shared" si="38"/>
        <v>Westlake Girls High School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10</v>
      </c>
      <c r="L34" s="12">
        <f t="shared" si="47"/>
        <v>0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51"/>
        <v>0</v>
      </c>
      <c r="Q34" s="12">
        <f t="shared" si="52"/>
        <v>0</v>
      </c>
      <c r="R34" s="12">
        <f t="shared" si="53"/>
        <v>0</v>
      </c>
      <c r="S34" s="1">
        <f t="shared" si="46"/>
        <v>6</v>
      </c>
    </row>
    <row r="35" spans="1:19" x14ac:dyDescent="0.2">
      <c r="A35" s="12" t="str">
        <f t="shared" si="38"/>
        <v>Maurizia Macciacchera </v>
      </c>
      <c r="B35" s="12" t="str">
        <f t="shared" si="38"/>
        <v>Lynfield College</v>
      </c>
      <c r="C35" s="1">
        <v>2.2000000000000002</v>
      </c>
      <c r="D35" s="1">
        <v>2.2999999999999998</v>
      </c>
      <c r="E35" s="1">
        <v>1.9</v>
      </c>
      <c r="F35" s="1">
        <v>1.9</v>
      </c>
      <c r="G35" s="1">
        <v>1.5</v>
      </c>
      <c r="H35" s="1">
        <v>1.7</v>
      </c>
      <c r="I35" s="1">
        <v>3.9</v>
      </c>
      <c r="J35" s="1">
        <v>3.6</v>
      </c>
      <c r="K35" s="1"/>
      <c r="L35" s="12">
        <f t="shared" si="47"/>
        <v>2.25</v>
      </c>
      <c r="M35" s="12">
        <f t="shared" si="48"/>
        <v>1.9</v>
      </c>
      <c r="N35" s="12">
        <f t="shared" si="49"/>
        <v>4.1500000000000004</v>
      </c>
      <c r="O35" s="12">
        <f t="shared" si="50"/>
        <v>1.6</v>
      </c>
      <c r="P35" s="12">
        <f t="shared" si="51"/>
        <v>3.75</v>
      </c>
      <c r="Q35" s="12">
        <f t="shared" si="52"/>
        <v>5.35</v>
      </c>
      <c r="R35" s="12">
        <f t="shared" si="53"/>
        <v>8.8000000000000007</v>
      </c>
      <c r="S35" s="1">
        <f t="shared" si="46"/>
        <v>3</v>
      </c>
    </row>
    <row r="36" spans="1:19" x14ac:dyDescent="0.2">
      <c r="A36" s="12" t="str">
        <f t="shared" si="38"/>
        <v>Anais Bebelman</v>
      </c>
      <c r="B36" s="12" t="str">
        <f t="shared" si="38"/>
        <v>Sancta Maria College</v>
      </c>
      <c r="C36" s="1">
        <v>2.6</v>
      </c>
      <c r="D36" s="1">
        <v>2.2000000000000002</v>
      </c>
      <c r="E36" s="1">
        <v>3.5</v>
      </c>
      <c r="F36" s="1">
        <v>3.6</v>
      </c>
      <c r="G36" s="1">
        <v>1.5</v>
      </c>
      <c r="H36" s="1">
        <v>1.4</v>
      </c>
      <c r="I36" s="1">
        <v>2.6</v>
      </c>
      <c r="J36" s="1">
        <v>2.5</v>
      </c>
      <c r="K36" s="1"/>
      <c r="L36" s="12">
        <f t="shared" si="47"/>
        <v>2.4000000000000004</v>
      </c>
      <c r="M36" s="12">
        <f t="shared" si="48"/>
        <v>3.55</v>
      </c>
      <c r="N36" s="12">
        <f t="shared" si="49"/>
        <v>5.95</v>
      </c>
      <c r="O36" s="12">
        <f t="shared" si="50"/>
        <v>1.45</v>
      </c>
      <c r="P36" s="12">
        <f t="shared" si="51"/>
        <v>2.5499999999999998</v>
      </c>
      <c r="Q36" s="12">
        <f t="shared" si="52"/>
        <v>4</v>
      </c>
      <c r="R36" s="12">
        <f t="shared" si="53"/>
        <v>11.95</v>
      </c>
      <c r="S36" s="1">
        <f t="shared" si="46"/>
        <v>1</v>
      </c>
    </row>
    <row r="37" spans="1:19" x14ac:dyDescent="0.2">
      <c r="A37" s="12" t="str">
        <f t="shared" si="38"/>
        <v>Anya Chaplow</v>
      </c>
      <c r="B37" s="12" t="str">
        <f t="shared" si="38"/>
        <v>EGGs</v>
      </c>
      <c r="C37" s="12">
        <v>2.1</v>
      </c>
      <c r="D37" s="12">
        <v>1.8</v>
      </c>
      <c r="E37" s="12">
        <v>1.7</v>
      </c>
      <c r="F37" s="12">
        <v>1.7</v>
      </c>
      <c r="G37" s="12">
        <v>2.1</v>
      </c>
      <c r="H37" s="12">
        <v>1.8</v>
      </c>
      <c r="I37" s="12">
        <v>2.6</v>
      </c>
      <c r="J37" s="12">
        <v>2.6</v>
      </c>
      <c r="K37" s="12">
        <v>0.6</v>
      </c>
      <c r="L37" s="12">
        <f t="shared" si="47"/>
        <v>1.9500000000000002</v>
      </c>
      <c r="M37" s="12">
        <f t="shared" si="48"/>
        <v>1.7</v>
      </c>
      <c r="N37" s="12">
        <f t="shared" si="49"/>
        <v>3.6500000000000004</v>
      </c>
      <c r="O37" s="12">
        <f t="shared" si="50"/>
        <v>1.9500000000000002</v>
      </c>
      <c r="P37" s="12">
        <f t="shared" si="51"/>
        <v>2.6</v>
      </c>
      <c r="Q37" s="12">
        <f t="shared" si="52"/>
        <v>4.5500000000000007</v>
      </c>
      <c r="R37" s="12">
        <f t="shared" si="53"/>
        <v>8.5</v>
      </c>
      <c r="S37" s="1">
        <f t="shared" si="46"/>
        <v>4</v>
      </c>
    </row>
    <row r="39" spans="1:19" x14ac:dyDescent="0.2">
      <c r="A39" s="10" t="s">
        <v>35</v>
      </c>
      <c r="B39" s="10"/>
      <c r="C39" s="10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9" x14ac:dyDescent="0.2">
      <c r="A40" s="5" t="s">
        <v>0</v>
      </c>
      <c r="B40" s="5" t="s">
        <v>45</v>
      </c>
      <c r="C40" s="5" t="s">
        <v>1</v>
      </c>
      <c r="D40" s="5" t="s">
        <v>2</v>
      </c>
      <c r="E40" s="5" t="s">
        <v>8</v>
      </c>
      <c r="F40" s="5" t="s">
        <v>9</v>
      </c>
      <c r="G40" s="5" t="s">
        <v>10</v>
      </c>
      <c r="H40" s="5" t="s">
        <v>11</v>
      </c>
      <c r="I40" s="5" t="s">
        <v>3</v>
      </c>
      <c r="J40" s="5" t="s">
        <v>4</v>
      </c>
      <c r="K40" s="5" t="s">
        <v>5</v>
      </c>
      <c r="L40" s="5" t="s">
        <v>6</v>
      </c>
      <c r="M40" s="5" t="s">
        <v>12</v>
      </c>
      <c r="N40" s="5" t="s">
        <v>44</v>
      </c>
      <c r="O40" s="5" t="s">
        <v>13</v>
      </c>
      <c r="P40" s="5" t="s">
        <v>7</v>
      </c>
      <c r="Q40" s="5" t="s">
        <v>61</v>
      </c>
      <c r="R40" s="5" t="s">
        <v>62</v>
      </c>
      <c r="S40" s="5" t="s">
        <v>43</v>
      </c>
    </row>
    <row r="41" spans="1:19" x14ac:dyDescent="0.2">
      <c r="A41" s="12" t="str">
        <f t="shared" ref="A41:B48" si="54">A8</f>
        <v>Sarah Young</v>
      </c>
      <c r="B41" s="12" t="str">
        <f t="shared" si="54"/>
        <v>Diocesan School for Girls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10</v>
      </c>
      <c r="L41" s="12">
        <f t="shared" ref="L41" si="55">AVERAGE(C41,D41)</f>
        <v>0</v>
      </c>
      <c r="M41" s="12">
        <f t="shared" ref="M41" si="56">AVERAGE(E41,F41)</f>
        <v>0</v>
      </c>
      <c r="N41" s="12">
        <f t="shared" ref="N41" si="57">L41+M41</f>
        <v>0</v>
      </c>
      <c r="O41" s="12">
        <f t="shared" ref="O41" si="58">AVERAGE(G41,H41)</f>
        <v>0</v>
      </c>
      <c r="P41" s="12">
        <f t="shared" ref="P41" si="59">AVERAGE(I41,J41)</f>
        <v>0</v>
      </c>
      <c r="Q41" s="12">
        <f t="shared" ref="Q41" si="60">IF(O41+P41&gt;10,10,O41+P41)</f>
        <v>0</v>
      </c>
      <c r="R41" s="12">
        <f t="shared" ref="R41" si="61">10+N41-Q41-K41</f>
        <v>0</v>
      </c>
      <c r="S41" s="1">
        <f t="shared" ref="S41:S48" si="62">RANK(R41,$R$41:$R$48)</f>
        <v>6</v>
      </c>
    </row>
    <row r="42" spans="1:19" x14ac:dyDescent="0.2">
      <c r="A42" s="12" t="str">
        <f t="shared" si="54"/>
        <v>Chalisa Bond</v>
      </c>
      <c r="B42" s="12" t="str">
        <f t="shared" si="54"/>
        <v>Rosehill College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10</v>
      </c>
      <c r="L42" s="12">
        <f t="shared" ref="L42:L48" si="63">AVERAGE(C42,D42)</f>
        <v>0</v>
      </c>
      <c r="M42" s="12">
        <f t="shared" ref="M42:M48" si="64">AVERAGE(E42,F42)</f>
        <v>0</v>
      </c>
      <c r="N42" s="12">
        <f t="shared" ref="N42:N48" si="65">L42+M42</f>
        <v>0</v>
      </c>
      <c r="O42" s="12">
        <f t="shared" ref="O42:O48" si="66">AVERAGE(G42,H42)</f>
        <v>0</v>
      </c>
      <c r="P42" s="12">
        <f t="shared" ref="P42:P48" si="67">AVERAGE(I42,J42)</f>
        <v>0</v>
      </c>
      <c r="Q42" s="12">
        <f t="shared" ref="Q42:Q48" si="68">IF(O42+P42&gt;10,10,O42+P42)</f>
        <v>0</v>
      </c>
      <c r="R42" s="12">
        <f t="shared" ref="R42:R48" si="69">10+N42-Q42-K42</f>
        <v>0</v>
      </c>
      <c r="S42" s="1">
        <f t="shared" si="62"/>
        <v>6</v>
      </c>
    </row>
    <row r="43" spans="1:19" x14ac:dyDescent="0.2">
      <c r="A43" s="12" t="str">
        <f t="shared" si="54"/>
        <v>Olivia Lin</v>
      </c>
      <c r="B43" s="12" t="str">
        <f t="shared" si="54"/>
        <v>Macleans College</v>
      </c>
      <c r="C43" s="1">
        <v>1.8</v>
      </c>
      <c r="D43" s="1">
        <v>2.1</v>
      </c>
      <c r="E43" s="1">
        <v>1.9</v>
      </c>
      <c r="F43" s="1">
        <v>1.9</v>
      </c>
      <c r="G43" s="1">
        <v>1.4</v>
      </c>
      <c r="H43" s="1">
        <v>1.7</v>
      </c>
      <c r="I43" s="1">
        <v>3.1</v>
      </c>
      <c r="J43" s="1">
        <v>3.4</v>
      </c>
      <c r="K43" s="12"/>
      <c r="L43" s="12">
        <f t="shared" si="63"/>
        <v>1.9500000000000002</v>
      </c>
      <c r="M43" s="12">
        <f t="shared" si="64"/>
        <v>1.9</v>
      </c>
      <c r="N43" s="12">
        <f t="shared" si="65"/>
        <v>3.85</v>
      </c>
      <c r="O43" s="12">
        <f t="shared" si="66"/>
        <v>1.5499999999999998</v>
      </c>
      <c r="P43" s="12">
        <f t="shared" si="67"/>
        <v>3.25</v>
      </c>
      <c r="Q43" s="12">
        <f t="shared" si="68"/>
        <v>4.8</v>
      </c>
      <c r="R43" s="12">
        <f t="shared" si="69"/>
        <v>9.0500000000000007</v>
      </c>
      <c r="S43" s="1">
        <f t="shared" si="62"/>
        <v>2</v>
      </c>
    </row>
    <row r="44" spans="1:19" x14ac:dyDescent="0.2">
      <c r="A44" s="12" t="str">
        <f t="shared" si="54"/>
        <v>Loralei Jull</v>
      </c>
      <c r="B44" s="12" t="str">
        <f t="shared" si="54"/>
        <v>Glenfield College</v>
      </c>
      <c r="C44" s="1">
        <v>2.1</v>
      </c>
      <c r="D44" s="1">
        <v>2.2000000000000002</v>
      </c>
      <c r="E44" s="1">
        <v>1.4</v>
      </c>
      <c r="F44" s="1">
        <v>1.4</v>
      </c>
      <c r="G44" s="1">
        <v>2</v>
      </c>
      <c r="H44" s="1">
        <v>1.8</v>
      </c>
      <c r="I44" s="1">
        <v>3.1</v>
      </c>
      <c r="J44" s="1">
        <v>3.4</v>
      </c>
      <c r="K44" s="12"/>
      <c r="L44" s="12">
        <f t="shared" si="63"/>
        <v>2.1500000000000004</v>
      </c>
      <c r="M44" s="12">
        <f t="shared" si="64"/>
        <v>1.4</v>
      </c>
      <c r="N44" s="12">
        <f t="shared" si="65"/>
        <v>3.5500000000000003</v>
      </c>
      <c r="O44" s="12">
        <f t="shared" si="66"/>
        <v>1.9</v>
      </c>
      <c r="P44" s="12">
        <f t="shared" si="67"/>
        <v>3.25</v>
      </c>
      <c r="Q44" s="12">
        <f t="shared" si="68"/>
        <v>5.15</v>
      </c>
      <c r="R44" s="12">
        <f t="shared" si="69"/>
        <v>8.4</v>
      </c>
      <c r="S44" s="1">
        <f t="shared" si="62"/>
        <v>3</v>
      </c>
    </row>
    <row r="45" spans="1:19" x14ac:dyDescent="0.2">
      <c r="A45" s="12" t="str">
        <f t="shared" si="54"/>
        <v>Laylah Waggie</v>
      </c>
      <c r="B45" s="12" t="str">
        <f t="shared" si="54"/>
        <v>Westlake Girls High School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10</v>
      </c>
      <c r="L45" s="12">
        <f t="shared" si="63"/>
        <v>0</v>
      </c>
      <c r="M45" s="12">
        <f t="shared" si="64"/>
        <v>0</v>
      </c>
      <c r="N45" s="12">
        <f t="shared" si="65"/>
        <v>0</v>
      </c>
      <c r="O45" s="12">
        <f t="shared" si="66"/>
        <v>0</v>
      </c>
      <c r="P45" s="12">
        <f t="shared" si="67"/>
        <v>0</v>
      </c>
      <c r="Q45" s="12">
        <f t="shared" si="68"/>
        <v>0</v>
      </c>
      <c r="R45" s="12">
        <f t="shared" si="69"/>
        <v>0</v>
      </c>
      <c r="S45" s="1">
        <f t="shared" si="62"/>
        <v>6</v>
      </c>
    </row>
    <row r="46" spans="1:19" x14ac:dyDescent="0.2">
      <c r="A46" s="12" t="str">
        <f t="shared" si="54"/>
        <v>Maurizia Macciacchera </v>
      </c>
      <c r="B46" s="12" t="str">
        <f t="shared" si="54"/>
        <v>Lynfield College</v>
      </c>
      <c r="C46" s="1">
        <v>1.1000000000000001</v>
      </c>
      <c r="D46" s="1">
        <v>1.1000000000000001</v>
      </c>
      <c r="E46" s="1">
        <v>1.1000000000000001</v>
      </c>
      <c r="F46" s="1">
        <v>1.1000000000000001</v>
      </c>
      <c r="G46" s="1">
        <v>1.6</v>
      </c>
      <c r="H46" s="1">
        <v>1.4</v>
      </c>
      <c r="I46" s="1">
        <v>3.6</v>
      </c>
      <c r="J46" s="1">
        <v>3.5</v>
      </c>
      <c r="K46" s="1"/>
      <c r="L46" s="12">
        <f t="shared" si="63"/>
        <v>1.1000000000000001</v>
      </c>
      <c r="M46" s="12">
        <f t="shared" si="64"/>
        <v>1.1000000000000001</v>
      </c>
      <c r="N46" s="12">
        <f t="shared" si="65"/>
        <v>2.2000000000000002</v>
      </c>
      <c r="O46" s="12">
        <f t="shared" si="66"/>
        <v>1.5</v>
      </c>
      <c r="P46" s="12">
        <f t="shared" si="67"/>
        <v>3.55</v>
      </c>
      <c r="Q46" s="12">
        <f t="shared" si="68"/>
        <v>5.05</v>
      </c>
      <c r="R46" s="12">
        <f t="shared" si="69"/>
        <v>7.1499999999999995</v>
      </c>
      <c r="S46" s="1">
        <f t="shared" si="62"/>
        <v>5</v>
      </c>
    </row>
    <row r="47" spans="1:19" x14ac:dyDescent="0.2">
      <c r="A47" s="12" t="str">
        <f t="shared" si="54"/>
        <v>Anais Bebelman</v>
      </c>
      <c r="B47" s="12" t="str">
        <f t="shared" si="54"/>
        <v>Sancta Maria College</v>
      </c>
      <c r="C47" s="1">
        <v>2.1</v>
      </c>
      <c r="D47" s="1">
        <v>2.1</v>
      </c>
      <c r="E47" s="1">
        <v>1.6</v>
      </c>
      <c r="F47" s="1">
        <v>1.6</v>
      </c>
      <c r="G47" s="1">
        <v>1.4</v>
      </c>
      <c r="H47" s="1">
        <v>1.2</v>
      </c>
      <c r="I47" s="1">
        <v>2.6</v>
      </c>
      <c r="J47" s="1">
        <v>2.7</v>
      </c>
      <c r="K47" s="1"/>
      <c r="L47" s="12">
        <f t="shared" si="63"/>
        <v>2.1</v>
      </c>
      <c r="M47" s="12">
        <f t="shared" si="64"/>
        <v>1.6</v>
      </c>
      <c r="N47" s="12">
        <f t="shared" si="65"/>
        <v>3.7</v>
      </c>
      <c r="O47" s="12">
        <f t="shared" si="66"/>
        <v>1.2999999999999998</v>
      </c>
      <c r="P47" s="12">
        <f t="shared" si="67"/>
        <v>2.6500000000000004</v>
      </c>
      <c r="Q47" s="12">
        <f t="shared" si="68"/>
        <v>3.95</v>
      </c>
      <c r="R47" s="12">
        <f t="shared" si="69"/>
        <v>9.75</v>
      </c>
      <c r="S47" s="1">
        <f t="shared" si="62"/>
        <v>1</v>
      </c>
    </row>
    <row r="48" spans="1:19" x14ac:dyDescent="0.2">
      <c r="A48" s="12" t="str">
        <f t="shared" si="54"/>
        <v>Anya Chaplow</v>
      </c>
      <c r="B48" s="12" t="str">
        <f t="shared" si="54"/>
        <v>EGGs</v>
      </c>
      <c r="C48" s="12">
        <v>1.1000000000000001</v>
      </c>
      <c r="D48" s="12">
        <v>1.1000000000000001</v>
      </c>
      <c r="E48" s="12">
        <v>1.6</v>
      </c>
      <c r="F48" s="12">
        <v>1.5</v>
      </c>
      <c r="G48" s="12">
        <v>1.6</v>
      </c>
      <c r="H48" s="12">
        <v>1.6</v>
      </c>
      <c r="I48" s="12">
        <v>2.9</v>
      </c>
      <c r="J48" s="12">
        <v>3</v>
      </c>
      <c r="K48" s="1"/>
      <c r="L48" s="12">
        <f t="shared" si="63"/>
        <v>1.1000000000000001</v>
      </c>
      <c r="M48" s="12">
        <f t="shared" si="64"/>
        <v>1.55</v>
      </c>
      <c r="N48" s="12">
        <f t="shared" si="65"/>
        <v>2.6500000000000004</v>
      </c>
      <c r="O48" s="12">
        <f t="shared" si="66"/>
        <v>1.6</v>
      </c>
      <c r="P48" s="12">
        <f t="shared" si="67"/>
        <v>2.95</v>
      </c>
      <c r="Q48" s="12">
        <f t="shared" si="68"/>
        <v>4.5500000000000007</v>
      </c>
      <c r="R48" s="12">
        <f t="shared" si="69"/>
        <v>8.1</v>
      </c>
      <c r="S48" s="1">
        <f t="shared" si="62"/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8"/>
  <sheetViews>
    <sheetView topLeftCell="A10" workbookViewId="0">
      <selection activeCell="J31" sqref="J31"/>
    </sheetView>
  </sheetViews>
  <sheetFormatPr baseColWidth="10" defaultColWidth="10.83203125" defaultRowHeight="16" x14ac:dyDescent="0.2"/>
  <cols>
    <col min="1" max="1" width="24.1640625" style="7" bestFit="1" customWidth="1"/>
    <col min="2" max="2" width="14.1640625" style="7" customWidth="1"/>
    <col min="3" max="11" width="10.83203125" style="7"/>
    <col min="12" max="13" width="12.6640625" style="7" bestFit="1" customWidth="1"/>
    <col min="14" max="16" width="10.83203125" style="7"/>
    <col min="17" max="17" width="14.1640625" style="7" bestFit="1" customWidth="1"/>
    <col min="18" max="16384" width="10.83203125" style="7"/>
  </cols>
  <sheetData>
    <row r="1" spans="1:19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9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9" x14ac:dyDescent="0.2">
      <c r="A3" s="8"/>
      <c r="B3" s="8"/>
      <c r="C3" s="11"/>
      <c r="D3" s="9"/>
      <c r="E3" s="9"/>
      <c r="F3" s="9"/>
      <c r="G3" s="9"/>
      <c r="H3" s="9"/>
      <c r="I3" s="9"/>
      <c r="J3" s="9"/>
      <c r="K3" s="9"/>
      <c r="L3" s="9"/>
    </row>
    <row r="4" spans="1:19" x14ac:dyDescent="0.2">
      <c r="A4" s="8" t="s">
        <v>21</v>
      </c>
      <c r="B4" s="8"/>
      <c r="C4" s="11"/>
      <c r="D4" s="9"/>
      <c r="E4" s="9"/>
      <c r="F4" s="9"/>
      <c r="G4" s="9"/>
      <c r="H4" s="9"/>
      <c r="I4" s="9"/>
      <c r="J4" s="9"/>
      <c r="K4" s="9"/>
      <c r="L4" s="9"/>
    </row>
    <row r="5" spans="1:19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9" x14ac:dyDescent="0.2">
      <c r="A6" s="10" t="s">
        <v>41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7</v>
      </c>
      <c r="Q7" s="5" t="s">
        <v>61</v>
      </c>
      <c r="R7" s="5" t="s">
        <v>62</v>
      </c>
      <c r="S7" s="5" t="s">
        <v>43</v>
      </c>
    </row>
    <row r="8" spans="1:19" x14ac:dyDescent="0.2">
      <c r="A8" s="24" t="s">
        <v>134</v>
      </c>
      <c r="B8" s="24" t="s">
        <v>137</v>
      </c>
      <c r="C8" s="12">
        <v>3.9</v>
      </c>
      <c r="D8" s="12">
        <v>4</v>
      </c>
      <c r="E8" s="12">
        <v>6.1</v>
      </c>
      <c r="F8" s="12">
        <v>6.3</v>
      </c>
      <c r="G8" s="12">
        <v>1</v>
      </c>
      <c r="H8" s="12">
        <v>1.1000000000000001</v>
      </c>
      <c r="I8" s="12">
        <v>2.9</v>
      </c>
      <c r="J8" s="12">
        <v>3</v>
      </c>
      <c r="K8" s="12"/>
      <c r="L8" s="12">
        <f t="shared" ref="L8" si="0">AVERAGE(C8,D8)</f>
        <v>3.95</v>
      </c>
      <c r="M8" s="12">
        <f t="shared" ref="M8" si="1">AVERAGE(E8,F8)</f>
        <v>6.1999999999999993</v>
      </c>
      <c r="N8" s="12">
        <f t="shared" ref="N8" si="2">L8+M8</f>
        <v>10.149999999999999</v>
      </c>
      <c r="O8" s="12">
        <f t="shared" ref="O8" si="3">AVERAGE(G8,H8)</f>
        <v>1.05</v>
      </c>
      <c r="P8" s="12">
        <f t="shared" ref="P8" si="4">AVERAGE(I8,J8)</f>
        <v>2.95</v>
      </c>
      <c r="Q8" s="12">
        <f t="shared" ref="Q8" si="5">IF(O8+P8&gt;10,10,O8+P8)</f>
        <v>4</v>
      </c>
      <c r="R8" s="12">
        <f t="shared" ref="R8" si="6">10+N8-Q8-K8</f>
        <v>16.149999999999999</v>
      </c>
      <c r="S8" s="1">
        <f>RANK(R8,$R$8:$R$10)</f>
        <v>1</v>
      </c>
    </row>
    <row r="9" spans="1:19" x14ac:dyDescent="0.2">
      <c r="A9" s="23" t="s">
        <v>135</v>
      </c>
      <c r="B9" s="24" t="s">
        <v>89</v>
      </c>
      <c r="C9" s="1">
        <v>3.3</v>
      </c>
      <c r="D9" s="1">
        <v>3.3</v>
      </c>
      <c r="E9" s="1">
        <v>1.9</v>
      </c>
      <c r="F9" s="1">
        <v>2.1</v>
      </c>
      <c r="G9" s="1">
        <v>1.9</v>
      </c>
      <c r="H9" s="1">
        <v>2.2000000000000002</v>
      </c>
      <c r="I9" s="1">
        <v>5</v>
      </c>
      <c r="J9" s="1">
        <v>4.8</v>
      </c>
      <c r="K9" s="1">
        <v>0.3</v>
      </c>
      <c r="L9" s="12">
        <f t="shared" ref="L9" si="7">AVERAGE(C9,D9)</f>
        <v>3.3</v>
      </c>
      <c r="M9" s="12">
        <f t="shared" ref="M9" si="8">AVERAGE(E9,F9)</f>
        <v>2</v>
      </c>
      <c r="N9" s="12">
        <f t="shared" ref="N9" si="9">L9+M9</f>
        <v>5.3</v>
      </c>
      <c r="O9" s="12">
        <f t="shared" ref="O9" si="10">AVERAGE(G9,H9)</f>
        <v>2.0499999999999998</v>
      </c>
      <c r="P9" s="12">
        <f t="shared" ref="P9" si="11">AVERAGE(I9,J9)</f>
        <v>4.9000000000000004</v>
      </c>
      <c r="Q9" s="12">
        <f t="shared" ref="Q9" si="12">IF(O9+P9&gt;10,10,O9+P9)</f>
        <v>6.95</v>
      </c>
      <c r="R9" s="12">
        <f t="shared" ref="R9" si="13">10+N9-Q9-K9</f>
        <v>8.0500000000000007</v>
      </c>
      <c r="S9" s="1">
        <f>RANK(R9,$R$8:$R$10)</f>
        <v>3</v>
      </c>
    </row>
    <row r="10" spans="1:19" x14ac:dyDescent="0.2">
      <c r="A10" s="23" t="s">
        <v>136</v>
      </c>
      <c r="B10" s="24" t="s">
        <v>89</v>
      </c>
      <c r="C10" s="1">
        <v>4.5</v>
      </c>
      <c r="D10" s="1">
        <v>4.5</v>
      </c>
      <c r="E10" s="1">
        <v>3.8</v>
      </c>
      <c r="F10" s="1">
        <v>3.4</v>
      </c>
      <c r="G10" s="1">
        <v>0.8</v>
      </c>
      <c r="H10" s="1">
        <v>0.9</v>
      </c>
      <c r="I10" s="1">
        <v>2.6</v>
      </c>
      <c r="J10" s="1">
        <v>2.9</v>
      </c>
      <c r="K10" s="1"/>
      <c r="L10" s="12">
        <f t="shared" ref="L10" si="14">AVERAGE(C10,D10)</f>
        <v>4.5</v>
      </c>
      <c r="M10" s="12">
        <f t="shared" ref="M10" si="15">AVERAGE(E10,F10)</f>
        <v>3.5999999999999996</v>
      </c>
      <c r="N10" s="12">
        <f t="shared" ref="N10" si="16">L10+M10</f>
        <v>8.1</v>
      </c>
      <c r="O10" s="12">
        <f t="shared" ref="O10" si="17">AVERAGE(G10,H10)</f>
        <v>0.85000000000000009</v>
      </c>
      <c r="P10" s="12">
        <f t="shared" ref="P10" si="18">AVERAGE(I10,J10)</f>
        <v>2.75</v>
      </c>
      <c r="Q10" s="12">
        <f t="shared" ref="Q10" si="19">IF(O10+P10&gt;10,10,O10+P10)</f>
        <v>3.6</v>
      </c>
      <c r="R10" s="12">
        <f t="shared" ref="R10" si="20">10+N10-Q10-K10</f>
        <v>14.500000000000002</v>
      </c>
      <c r="S10" s="1">
        <f>RANK(R10,$R$8:$R$10)</f>
        <v>2</v>
      </c>
    </row>
    <row r="12" spans="1:19" x14ac:dyDescent="0.2">
      <c r="A12" s="10" t="s">
        <v>40</v>
      </c>
      <c r="B12" s="10"/>
      <c r="C12" s="10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9" x14ac:dyDescent="0.2">
      <c r="A13" s="5" t="s">
        <v>0</v>
      </c>
      <c r="B13" s="5" t="s">
        <v>45</v>
      </c>
      <c r="C13" s="5" t="s">
        <v>1</v>
      </c>
      <c r="D13" s="5" t="s">
        <v>2</v>
      </c>
      <c r="E13" s="5" t="s">
        <v>8</v>
      </c>
      <c r="F13" s="5" t="s">
        <v>9</v>
      </c>
      <c r="G13" s="5" t="s">
        <v>10</v>
      </c>
      <c r="H13" s="5" t="s">
        <v>11</v>
      </c>
      <c r="I13" s="5" t="s">
        <v>3</v>
      </c>
      <c r="J13" s="5" t="s">
        <v>4</v>
      </c>
      <c r="K13" s="5" t="s">
        <v>5</v>
      </c>
      <c r="L13" s="5" t="s">
        <v>6</v>
      </c>
      <c r="M13" s="5" t="s">
        <v>12</v>
      </c>
      <c r="N13" s="5" t="s">
        <v>44</v>
      </c>
      <c r="O13" s="5" t="s">
        <v>13</v>
      </c>
      <c r="P13" s="5" t="s">
        <v>7</v>
      </c>
      <c r="Q13" s="5" t="s">
        <v>61</v>
      </c>
      <c r="R13" s="5" t="s">
        <v>62</v>
      </c>
      <c r="S13" s="5" t="s">
        <v>43</v>
      </c>
    </row>
    <row r="14" spans="1:19" x14ac:dyDescent="0.2">
      <c r="A14" s="12" t="str">
        <f t="shared" ref="A14:B16" si="21">A8</f>
        <v>Havana Hopman</v>
      </c>
      <c r="B14" s="12" t="str">
        <f t="shared" si="21"/>
        <v>Baradene</v>
      </c>
      <c r="C14" s="12">
        <v>4.2</v>
      </c>
      <c r="D14" s="12">
        <v>4.2</v>
      </c>
      <c r="E14" s="12">
        <v>4.9000000000000004</v>
      </c>
      <c r="F14" s="12">
        <v>4.7</v>
      </c>
      <c r="G14" s="12">
        <v>1</v>
      </c>
      <c r="H14" s="12">
        <v>1.2</v>
      </c>
      <c r="I14" s="12">
        <v>2.4</v>
      </c>
      <c r="J14" s="12">
        <v>2.1</v>
      </c>
      <c r="K14" s="12"/>
      <c r="L14" s="12">
        <f t="shared" ref="L14" si="22">AVERAGE(C14,D14)</f>
        <v>4.2</v>
      </c>
      <c r="M14" s="12">
        <f t="shared" ref="M14" si="23">AVERAGE(E14,F14)</f>
        <v>4.8000000000000007</v>
      </c>
      <c r="N14" s="12">
        <f t="shared" ref="N14" si="24">L14+M14</f>
        <v>9</v>
      </c>
      <c r="O14" s="12">
        <f t="shared" ref="O14" si="25">AVERAGE(G14,H14)</f>
        <v>1.1000000000000001</v>
      </c>
      <c r="P14" s="12">
        <f t="shared" ref="P14" si="26">AVERAGE(I14,J14)</f>
        <v>2.25</v>
      </c>
      <c r="Q14" s="12">
        <f t="shared" ref="Q14" si="27">IF(O14+P14&gt;10,10,O14+P14)</f>
        <v>3.35</v>
      </c>
      <c r="R14" s="12">
        <f t="shared" ref="R14" si="28">10+N14-Q14-K14</f>
        <v>15.65</v>
      </c>
      <c r="S14" s="1">
        <f>RANK(R14,$R$14:$R$16)</f>
        <v>1</v>
      </c>
    </row>
    <row r="15" spans="1:19" x14ac:dyDescent="0.2">
      <c r="A15" s="12" t="str">
        <f t="shared" si="21"/>
        <v>Iris Xin En Hoo </v>
      </c>
      <c r="B15" s="12" t="str">
        <f t="shared" si="21"/>
        <v>Westlake Girls High School</v>
      </c>
      <c r="C15" s="1">
        <v>3.8</v>
      </c>
      <c r="D15" s="1">
        <v>3.8</v>
      </c>
      <c r="E15" s="1">
        <v>4</v>
      </c>
      <c r="F15" s="1">
        <v>4</v>
      </c>
      <c r="G15" s="1">
        <v>1.5</v>
      </c>
      <c r="H15" s="1">
        <v>1.4</v>
      </c>
      <c r="I15" s="1">
        <v>3.9</v>
      </c>
      <c r="J15" s="1">
        <v>3.9</v>
      </c>
      <c r="K15" s="1">
        <v>0.6</v>
      </c>
      <c r="L15" s="12">
        <f t="shared" ref="L15" si="29">AVERAGE(C15,D15)</f>
        <v>3.8</v>
      </c>
      <c r="M15" s="12">
        <f t="shared" ref="M15" si="30">AVERAGE(E15,F15)</f>
        <v>4</v>
      </c>
      <c r="N15" s="12">
        <f t="shared" ref="N15" si="31">L15+M15</f>
        <v>7.8</v>
      </c>
      <c r="O15" s="12">
        <f t="shared" ref="O15" si="32">AVERAGE(G15,H15)</f>
        <v>1.45</v>
      </c>
      <c r="P15" s="12">
        <f t="shared" ref="P15" si="33">AVERAGE(I15,J15)</f>
        <v>3.9</v>
      </c>
      <c r="Q15" s="12">
        <f t="shared" ref="Q15" si="34">IF(O15+P15&gt;10,10,O15+P15)</f>
        <v>5.35</v>
      </c>
      <c r="R15" s="12">
        <f t="shared" ref="R15" si="35">10+N15-Q15-K15</f>
        <v>11.850000000000001</v>
      </c>
      <c r="S15" s="1">
        <f>RANK(R15,$R$14:$R$16)</f>
        <v>3</v>
      </c>
    </row>
    <row r="16" spans="1:19" x14ac:dyDescent="0.2">
      <c r="A16" s="12" t="str">
        <f t="shared" si="21"/>
        <v>Hannah Moore</v>
      </c>
      <c r="B16" s="12" t="str">
        <f t="shared" si="21"/>
        <v>Westlake Girls High School</v>
      </c>
      <c r="C16" s="1">
        <v>4.2</v>
      </c>
      <c r="D16" s="1">
        <v>3.7</v>
      </c>
      <c r="E16" s="1">
        <v>3.5</v>
      </c>
      <c r="F16" s="1">
        <v>3.1</v>
      </c>
      <c r="G16" s="1">
        <v>1</v>
      </c>
      <c r="H16" s="1">
        <v>1</v>
      </c>
      <c r="I16" s="1">
        <v>3.5</v>
      </c>
      <c r="J16" s="1">
        <v>3.3</v>
      </c>
      <c r="K16" s="1"/>
      <c r="L16" s="12">
        <f t="shared" ref="L16" si="36">AVERAGE(C16,D16)</f>
        <v>3.95</v>
      </c>
      <c r="M16" s="12">
        <f t="shared" ref="M16" si="37">AVERAGE(E16,F16)</f>
        <v>3.3</v>
      </c>
      <c r="N16" s="12">
        <f t="shared" ref="N16" si="38">L16+M16</f>
        <v>7.25</v>
      </c>
      <c r="O16" s="12">
        <f t="shared" ref="O16" si="39">AVERAGE(G16,H16)</f>
        <v>1</v>
      </c>
      <c r="P16" s="12">
        <f t="shared" ref="P16" si="40">AVERAGE(I16,J16)</f>
        <v>3.4</v>
      </c>
      <c r="Q16" s="12">
        <f t="shared" ref="Q16" si="41">IF(O16+P16&gt;10,10,O16+P16)</f>
        <v>4.4000000000000004</v>
      </c>
      <c r="R16" s="12">
        <f t="shared" ref="R16" si="42">10+N16-Q16-K16</f>
        <v>12.85</v>
      </c>
      <c r="S16" s="1">
        <f>RANK(R16,$R$14:$R$16)</f>
        <v>2</v>
      </c>
    </row>
    <row r="17" spans="1:19" x14ac:dyDescent="0.2">
      <c r="A17" s="9"/>
      <c r="B17" s="9"/>
      <c r="L17" s="9"/>
      <c r="M17" s="9"/>
      <c r="N17" s="9"/>
      <c r="O17" s="9"/>
      <c r="P17" s="9"/>
      <c r="Q17" s="9"/>
      <c r="R17" s="9"/>
    </row>
    <row r="18" spans="1:19" x14ac:dyDescent="0.2">
      <c r="A18" s="10" t="s">
        <v>39</v>
      </c>
      <c r="B18" s="10"/>
      <c r="C18" s="10"/>
      <c r="D18" s="10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9" x14ac:dyDescent="0.2">
      <c r="A19" s="5" t="s">
        <v>0</v>
      </c>
      <c r="B19" s="5" t="s">
        <v>45</v>
      </c>
      <c r="C19" s="5" t="s">
        <v>1</v>
      </c>
      <c r="D19" s="5" t="s">
        <v>2</v>
      </c>
      <c r="E19" s="5" t="s">
        <v>8</v>
      </c>
      <c r="F19" s="5" t="s">
        <v>9</v>
      </c>
      <c r="G19" s="5" t="s">
        <v>10</v>
      </c>
      <c r="H19" s="5" t="s">
        <v>11</v>
      </c>
      <c r="I19" s="5" t="s">
        <v>3</v>
      </c>
      <c r="J19" s="5" t="s">
        <v>4</v>
      </c>
      <c r="K19" s="5" t="s">
        <v>5</v>
      </c>
      <c r="L19" s="5" t="s">
        <v>6</v>
      </c>
      <c r="M19" s="5" t="s">
        <v>12</v>
      </c>
      <c r="N19" s="5" t="s">
        <v>44</v>
      </c>
      <c r="O19" s="5" t="s">
        <v>13</v>
      </c>
      <c r="P19" s="5" t="s">
        <v>7</v>
      </c>
      <c r="Q19" s="5" t="s">
        <v>61</v>
      </c>
      <c r="R19" s="5" t="s">
        <v>62</v>
      </c>
      <c r="S19" s="5" t="s">
        <v>43</v>
      </c>
    </row>
    <row r="20" spans="1:19" x14ac:dyDescent="0.2">
      <c r="A20" s="12" t="str">
        <f t="shared" ref="A20:B22" si="43">A8</f>
        <v>Havana Hopman</v>
      </c>
      <c r="B20" s="12" t="str">
        <f t="shared" si="43"/>
        <v>Baradene</v>
      </c>
      <c r="C20" s="12">
        <v>4.2</v>
      </c>
      <c r="D20" s="12">
        <v>4.2</v>
      </c>
      <c r="E20" s="12">
        <v>4.7</v>
      </c>
      <c r="F20" s="12">
        <v>4.5999999999999996</v>
      </c>
      <c r="G20" s="12">
        <v>1.4</v>
      </c>
      <c r="H20" s="12">
        <v>1.5</v>
      </c>
      <c r="I20" s="12">
        <v>3.2</v>
      </c>
      <c r="J20" s="12">
        <v>3</v>
      </c>
      <c r="K20" s="12"/>
      <c r="L20" s="12">
        <f t="shared" ref="L20" si="44">AVERAGE(C20,D20)</f>
        <v>4.2</v>
      </c>
      <c r="M20" s="12">
        <f t="shared" ref="M20" si="45">AVERAGE(E20,F20)</f>
        <v>4.6500000000000004</v>
      </c>
      <c r="N20" s="12">
        <f t="shared" ref="N20" si="46">L20+M20</f>
        <v>8.8500000000000014</v>
      </c>
      <c r="O20" s="12">
        <f t="shared" ref="O20" si="47">AVERAGE(G20,H20)</f>
        <v>1.45</v>
      </c>
      <c r="P20" s="12">
        <f t="shared" ref="P20" si="48">AVERAGE(I20,J20)</f>
        <v>3.1</v>
      </c>
      <c r="Q20" s="12">
        <f t="shared" ref="Q20" si="49">IF(O20+P20&gt;10,10,O20+P20)</f>
        <v>4.55</v>
      </c>
      <c r="R20" s="12">
        <f t="shared" ref="R20" si="50">10+N20-Q20-K20</f>
        <v>14.3</v>
      </c>
      <c r="S20" s="1">
        <f>RANK(R20,$R$20:$R$22)</f>
        <v>1</v>
      </c>
    </row>
    <row r="21" spans="1:19" x14ac:dyDescent="0.2">
      <c r="A21" s="12" t="str">
        <f t="shared" si="43"/>
        <v>Iris Xin En Hoo </v>
      </c>
      <c r="B21" s="12" t="str">
        <f t="shared" si="43"/>
        <v>Westlake Girls High School</v>
      </c>
      <c r="C21" s="1">
        <v>4.0999999999999996</v>
      </c>
      <c r="D21" s="1">
        <v>4.0999999999999996</v>
      </c>
      <c r="E21" s="1">
        <v>3.2</v>
      </c>
      <c r="F21" s="1">
        <v>3.5</v>
      </c>
      <c r="G21" s="1">
        <v>1.7</v>
      </c>
      <c r="H21" s="1">
        <v>1.5</v>
      </c>
      <c r="I21" s="1">
        <v>2.4</v>
      </c>
      <c r="J21" s="1">
        <v>2.5</v>
      </c>
      <c r="K21" s="1">
        <v>0.05</v>
      </c>
      <c r="L21" s="12">
        <f t="shared" ref="L21" si="51">AVERAGE(C21,D21)</f>
        <v>4.0999999999999996</v>
      </c>
      <c r="M21" s="12">
        <f t="shared" ref="M21" si="52">AVERAGE(E21,F21)</f>
        <v>3.35</v>
      </c>
      <c r="N21" s="12">
        <f t="shared" ref="N21" si="53">L21+M21</f>
        <v>7.4499999999999993</v>
      </c>
      <c r="O21" s="12">
        <f t="shared" ref="O21" si="54">AVERAGE(G21,H21)</f>
        <v>1.6</v>
      </c>
      <c r="P21" s="12">
        <f t="shared" ref="P21" si="55">AVERAGE(I21,J21)</f>
        <v>2.4500000000000002</v>
      </c>
      <c r="Q21" s="12">
        <f t="shared" ref="Q21" si="56">IF(O21+P21&gt;10,10,O21+P21)</f>
        <v>4.0500000000000007</v>
      </c>
      <c r="R21" s="12">
        <f t="shared" ref="R21" si="57">10+N21-Q21-K21</f>
        <v>13.349999999999998</v>
      </c>
      <c r="S21" s="1">
        <f>RANK(R21,$R$20:$R$22)</f>
        <v>2</v>
      </c>
    </row>
    <row r="22" spans="1:19" x14ac:dyDescent="0.2">
      <c r="A22" s="12" t="str">
        <f t="shared" si="43"/>
        <v>Hannah Moore</v>
      </c>
      <c r="B22" s="12" t="str">
        <f t="shared" si="43"/>
        <v>Westlake Girls High School</v>
      </c>
      <c r="C22" s="1">
        <v>4.2</v>
      </c>
      <c r="D22" s="1">
        <v>4.2</v>
      </c>
      <c r="E22" s="1">
        <v>3.6</v>
      </c>
      <c r="F22" s="1">
        <v>3.7</v>
      </c>
      <c r="G22" s="1">
        <v>1.1000000000000001</v>
      </c>
      <c r="H22" s="1">
        <v>1.2</v>
      </c>
      <c r="I22" s="1">
        <v>4.0999999999999996</v>
      </c>
      <c r="J22" s="1">
        <v>3.9</v>
      </c>
      <c r="K22" s="1"/>
      <c r="L22" s="12">
        <f t="shared" ref="L22" si="58">AVERAGE(C22,D22)</f>
        <v>4.2</v>
      </c>
      <c r="M22" s="12">
        <f t="shared" ref="M22" si="59">AVERAGE(E22,F22)</f>
        <v>3.6500000000000004</v>
      </c>
      <c r="N22" s="12">
        <f t="shared" ref="N22" si="60">L22+M22</f>
        <v>7.8500000000000005</v>
      </c>
      <c r="O22" s="12">
        <f t="shared" ref="O22" si="61">AVERAGE(G22,H22)</f>
        <v>1.1499999999999999</v>
      </c>
      <c r="P22" s="12">
        <f t="shared" ref="P22" si="62">AVERAGE(I22,J22)</f>
        <v>4</v>
      </c>
      <c r="Q22" s="12">
        <f t="shared" ref="Q22" si="63">IF(O22+P22&gt;10,10,O22+P22)</f>
        <v>5.15</v>
      </c>
      <c r="R22" s="12">
        <f t="shared" ref="R22" si="64">10+N22-Q22-K22</f>
        <v>12.700000000000001</v>
      </c>
      <c r="S22" s="1">
        <f>RANK(R22,$R$20:$R$22)</f>
        <v>3</v>
      </c>
    </row>
    <row r="23" spans="1:19" x14ac:dyDescent="0.2">
      <c r="A23" s="9"/>
      <c r="B23" s="9"/>
      <c r="L23" s="9"/>
      <c r="M23" s="9"/>
      <c r="N23" s="9"/>
      <c r="O23" s="9"/>
      <c r="P23" s="9"/>
      <c r="Q23" s="9"/>
      <c r="R23" s="9"/>
    </row>
    <row r="24" spans="1:19" x14ac:dyDescent="0.2">
      <c r="A24" s="10" t="s">
        <v>38</v>
      </c>
      <c r="B24" s="10"/>
      <c r="C24" s="10"/>
      <c r="D24" s="10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9" x14ac:dyDescent="0.2">
      <c r="A25" s="5" t="s">
        <v>0</v>
      </c>
      <c r="B25" s="5" t="s">
        <v>45</v>
      </c>
      <c r="C25" s="5" t="s">
        <v>1</v>
      </c>
      <c r="D25" s="5" t="s">
        <v>2</v>
      </c>
      <c r="E25" s="5" t="s">
        <v>8</v>
      </c>
      <c r="F25" s="5" t="s">
        <v>9</v>
      </c>
      <c r="G25" s="5" t="s">
        <v>10</v>
      </c>
      <c r="H25" s="5" t="s">
        <v>11</v>
      </c>
      <c r="I25" s="5" t="s">
        <v>3</v>
      </c>
      <c r="J25" s="5" t="s">
        <v>4</v>
      </c>
      <c r="K25" s="5" t="s">
        <v>5</v>
      </c>
      <c r="L25" s="5" t="s">
        <v>6</v>
      </c>
      <c r="M25" s="5" t="s">
        <v>12</v>
      </c>
      <c r="N25" s="5" t="s">
        <v>44</v>
      </c>
      <c r="O25" s="5" t="s">
        <v>13</v>
      </c>
      <c r="P25" s="5" t="s">
        <v>7</v>
      </c>
      <c r="Q25" s="5" t="s">
        <v>61</v>
      </c>
      <c r="R25" s="5" t="s">
        <v>62</v>
      </c>
      <c r="S25" s="5" t="s">
        <v>43</v>
      </c>
    </row>
    <row r="26" spans="1:19" x14ac:dyDescent="0.2">
      <c r="A26" s="12" t="str">
        <f t="shared" ref="A26:B28" si="65">A8</f>
        <v>Havana Hopman</v>
      </c>
      <c r="B26" s="12" t="str">
        <f t="shared" si="65"/>
        <v>Baradene</v>
      </c>
      <c r="C26" s="12">
        <v>4</v>
      </c>
      <c r="D26" s="12">
        <v>4</v>
      </c>
      <c r="E26" s="12">
        <v>2.7</v>
      </c>
      <c r="F26" s="12">
        <v>2.8</v>
      </c>
      <c r="G26" s="12">
        <v>0.9</v>
      </c>
      <c r="H26" s="12">
        <v>0.8</v>
      </c>
      <c r="I26" s="12">
        <v>3.3</v>
      </c>
      <c r="J26" s="12">
        <v>3</v>
      </c>
      <c r="K26" s="12"/>
      <c r="L26" s="12">
        <f t="shared" ref="L26" si="66">AVERAGE(C26,D26)</f>
        <v>4</v>
      </c>
      <c r="M26" s="12">
        <f t="shared" ref="M26" si="67">AVERAGE(E26,F26)</f>
        <v>2.75</v>
      </c>
      <c r="N26" s="12">
        <f t="shared" ref="N26" si="68">L26+M26</f>
        <v>6.75</v>
      </c>
      <c r="O26" s="12">
        <f t="shared" ref="O26" si="69">AVERAGE(G26,H26)</f>
        <v>0.85000000000000009</v>
      </c>
      <c r="P26" s="12">
        <f t="shared" ref="P26" si="70">AVERAGE(I26,J26)</f>
        <v>3.15</v>
      </c>
      <c r="Q26" s="12">
        <f t="shared" ref="Q26" si="71">IF(O26+P26&gt;10,10,O26+P26)</f>
        <v>4</v>
      </c>
      <c r="R26" s="12">
        <f t="shared" ref="R26" si="72">10+N26-Q26-K26</f>
        <v>12.75</v>
      </c>
      <c r="S26" s="1">
        <f>RANK(R26,$R$26:$R$28)</f>
        <v>2</v>
      </c>
    </row>
    <row r="27" spans="1:19" x14ac:dyDescent="0.2">
      <c r="A27" s="12" t="str">
        <f t="shared" si="65"/>
        <v>Iris Xin En Hoo </v>
      </c>
      <c r="B27" s="12" t="str">
        <f t="shared" si="65"/>
        <v>Westlake Girls High School</v>
      </c>
      <c r="C27" s="1">
        <v>3.7</v>
      </c>
      <c r="D27" s="1">
        <v>3.4</v>
      </c>
      <c r="E27" s="1">
        <v>1.4</v>
      </c>
      <c r="F27" s="1">
        <v>1.2</v>
      </c>
      <c r="G27" s="1">
        <v>1.2</v>
      </c>
      <c r="H27" s="1">
        <v>1.4</v>
      </c>
      <c r="I27" s="1">
        <v>4.5999999999999996</v>
      </c>
      <c r="J27" s="1">
        <v>4.3</v>
      </c>
      <c r="K27" s="1">
        <v>0.3</v>
      </c>
      <c r="L27" s="12">
        <f t="shared" ref="L27" si="73">AVERAGE(C27,D27)</f>
        <v>3.55</v>
      </c>
      <c r="M27" s="12">
        <f t="shared" ref="M27" si="74">AVERAGE(E27,F27)</f>
        <v>1.2999999999999998</v>
      </c>
      <c r="N27" s="12">
        <f t="shared" ref="N27" si="75">L27+M27</f>
        <v>4.8499999999999996</v>
      </c>
      <c r="O27" s="12">
        <f t="shared" ref="O27" si="76">AVERAGE(G27,H27)</f>
        <v>1.2999999999999998</v>
      </c>
      <c r="P27" s="12">
        <f t="shared" ref="P27" si="77">AVERAGE(I27,J27)</f>
        <v>4.4499999999999993</v>
      </c>
      <c r="Q27" s="12">
        <f t="shared" ref="Q27" si="78">IF(O27+P27&gt;10,10,O27+P27)</f>
        <v>5.7499999999999991</v>
      </c>
      <c r="R27" s="12">
        <f t="shared" ref="R27" si="79">10+N27-Q27-K27</f>
        <v>8.8000000000000007</v>
      </c>
      <c r="S27" s="1">
        <f>RANK(R27,$R$26:$R$28)</f>
        <v>3</v>
      </c>
    </row>
    <row r="28" spans="1:19" x14ac:dyDescent="0.2">
      <c r="A28" s="12" t="str">
        <f t="shared" si="65"/>
        <v>Hannah Moore</v>
      </c>
      <c r="B28" s="12" t="str">
        <f t="shared" si="65"/>
        <v>Westlake Girls High School</v>
      </c>
      <c r="C28" s="1">
        <v>4.9000000000000004</v>
      </c>
      <c r="D28" s="1">
        <v>4.9000000000000004</v>
      </c>
      <c r="E28" s="1">
        <v>2.8</v>
      </c>
      <c r="F28" s="1">
        <v>2.9</v>
      </c>
      <c r="G28" s="1">
        <v>0.9</v>
      </c>
      <c r="H28" s="1">
        <v>0.9</v>
      </c>
      <c r="I28" s="1">
        <v>3.2</v>
      </c>
      <c r="J28" s="1">
        <v>3</v>
      </c>
      <c r="K28" s="1"/>
      <c r="L28" s="12">
        <f>AVERAGE(C28,D28)</f>
        <v>4.9000000000000004</v>
      </c>
      <c r="M28" s="12">
        <f>AVERAGE(E28,F28)</f>
        <v>2.8499999999999996</v>
      </c>
      <c r="N28" s="12">
        <f t="shared" ref="N28" si="80">L28+M28</f>
        <v>7.75</v>
      </c>
      <c r="O28" s="12">
        <f>AVERAGE(G28,H28)</f>
        <v>0.9</v>
      </c>
      <c r="P28" s="12">
        <f>AVERAGE(I28,J28)</f>
        <v>3.1</v>
      </c>
      <c r="Q28" s="12">
        <f t="shared" ref="Q28" si="81">IF(O28+P28&gt;10,10,O28+P28)</f>
        <v>4</v>
      </c>
      <c r="R28" s="12">
        <f>10+N28-Q28-K28</f>
        <v>13.75</v>
      </c>
      <c r="S28" s="1">
        <f>RANK(R28,$R$26:$R$28)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69"/>
  <sheetViews>
    <sheetView tabSelected="1" workbookViewId="0">
      <selection activeCell="B57" sqref="B57"/>
    </sheetView>
  </sheetViews>
  <sheetFormatPr baseColWidth="10" defaultColWidth="10.83203125" defaultRowHeight="16" x14ac:dyDescent="0.2"/>
  <cols>
    <col min="1" max="1" width="24.1640625" style="7" bestFit="1" customWidth="1"/>
    <col min="2" max="2" width="16.1640625" style="7" customWidth="1"/>
    <col min="3" max="3" width="7.5" style="7" bestFit="1" customWidth="1"/>
    <col min="4" max="4" width="7.5" style="7" customWidth="1"/>
    <col min="5" max="10" width="7.5" style="7" bestFit="1" customWidth="1"/>
    <col min="11" max="11" width="13.33203125" style="7" customWidth="1"/>
    <col min="12" max="12" width="7.5" style="7" bestFit="1" customWidth="1"/>
    <col min="13" max="13" width="10.83203125" style="7" customWidth="1"/>
    <col min="14" max="17" width="7.5" style="7" bestFit="1" customWidth="1"/>
    <col min="18" max="18" width="7.5" style="7" customWidth="1"/>
    <col min="19" max="24" width="7.5" style="7" bestFit="1" customWidth="1"/>
    <col min="25" max="25" width="7.5" style="7" customWidth="1"/>
    <col min="26" max="27" width="7.5" style="7" bestFit="1" customWidth="1"/>
    <col min="28" max="28" width="6.83203125" style="7" customWidth="1"/>
    <col min="29" max="30" width="7.5" style="7" bestFit="1" customWidth="1"/>
    <col min="31" max="31" width="10.1640625" style="7" bestFit="1" customWidth="1"/>
    <col min="32" max="32" width="7.5" style="7" bestFit="1" customWidth="1"/>
    <col min="33" max="16384" width="10.83203125" style="7"/>
  </cols>
  <sheetData>
    <row r="1" spans="1:26" x14ac:dyDescent="0.2">
      <c r="A1" s="6" t="str">
        <f>'NZSS Open C'!A1</f>
        <v>New Zealand Secondary Schools Championships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6" x14ac:dyDescent="0.2">
      <c r="A2" s="6" t="str">
        <f>'NZSS Open C'!A2</f>
        <v>14th/15th September 2019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6" x14ac:dyDescent="0.2">
      <c r="A3" s="6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6" x14ac:dyDescent="0.2">
      <c r="A4" s="15" t="str">
        <f>'NZSS Open C'!A4</f>
        <v>NZSS Open C</v>
      </c>
      <c r="B4" s="16"/>
      <c r="C4" s="26" t="s">
        <v>55</v>
      </c>
      <c r="D4" s="26"/>
      <c r="E4" s="26"/>
      <c r="F4" s="26"/>
      <c r="G4" s="26"/>
      <c r="H4" s="26"/>
      <c r="I4" s="26"/>
      <c r="J4" s="26" t="s">
        <v>54</v>
      </c>
      <c r="K4" s="26"/>
      <c r="L4" s="26"/>
      <c r="M4" s="26"/>
      <c r="N4" s="26"/>
      <c r="O4" s="26"/>
      <c r="P4" s="26"/>
      <c r="Q4" s="26" t="s">
        <v>51</v>
      </c>
      <c r="R4" s="26"/>
    </row>
    <row r="5" spans="1:26" x14ac:dyDescent="0.2">
      <c r="A5" s="2" t="s">
        <v>0</v>
      </c>
      <c r="B5" s="2" t="s">
        <v>45</v>
      </c>
      <c r="C5" s="2" t="s">
        <v>56</v>
      </c>
      <c r="D5" s="17" t="s">
        <v>57</v>
      </c>
      <c r="E5" s="17" t="s">
        <v>46</v>
      </c>
      <c r="F5" s="2" t="s">
        <v>47</v>
      </c>
      <c r="G5" s="2" t="s">
        <v>49</v>
      </c>
      <c r="H5" s="5" t="s">
        <v>62</v>
      </c>
      <c r="I5" s="2" t="s">
        <v>43</v>
      </c>
      <c r="J5" s="2" t="s">
        <v>56</v>
      </c>
      <c r="K5" s="17" t="s">
        <v>57</v>
      </c>
      <c r="L5" s="17" t="s">
        <v>46</v>
      </c>
      <c r="M5" s="2" t="s">
        <v>47</v>
      </c>
      <c r="N5" s="2" t="s">
        <v>49</v>
      </c>
      <c r="O5" s="5" t="s">
        <v>62</v>
      </c>
      <c r="P5" s="2" t="s">
        <v>43</v>
      </c>
      <c r="Q5" s="5" t="s">
        <v>62</v>
      </c>
      <c r="R5" s="2" t="s">
        <v>43</v>
      </c>
    </row>
    <row r="6" spans="1:26" x14ac:dyDescent="0.2">
      <c r="A6" s="1" t="str">
        <f>'NZSS Open C'!A8</f>
        <v>Bronte Heath</v>
      </c>
      <c r="B6" s="1" t="str">
        <f>'NZSS Open C'!B8</f>
        <v>Kristin School</v>
      </c>
      <c r="C6" s="1">
        <f>'NZSS Open C'!L8</f>
        <v>2.8</v>
      </c>
      <c r="D6" s="1" t="str">
        <f>'NZSS Open C'!M8</f>
        <v>N/A</v>
      </c>
      <c r="E6" s="1" t="s">
        <v>48</v>
      </c>
      <c r="F6" s="1">
        <f>'NZSS Open C'!O8</f>
        <v>4.25</v>
      </c>
      <c r="G6" s="1">
        <f>'NZSS Open C'!K8</f>
        <v>0</v>
      </c>
      <c r="H6" s="1">
        <f>'NZSS Open C'!Q8</f>
        <v>7.05</v>
      </c>
      <c r="I6" s="1">
        <f>'NZSS Open C'!R8</f>
        <v>1</v>
      </c>
      <c r="J6" s="1">
        <f>'NZSS Open C'!L14</f>
        <v>3.3</v>
      </c>
      <c r="K6" s="1" t="str">
        <f>'NZSS Open C'!M14</f>
        <v>N/A</v>
      </c>
      <c r="L6" s="1" t="s">
        <v>48</v>
      </c>
      <c r="M6" s="1">
        <f>'NZSS Open C'!O14</f>
        <v>4.0999999999999996</v>
      </c>
      <c r="N6" s="1">
        <f>'NZSS Open C'!K14</f>
        <v>0</v>
      </c>
      <c r="O6" s="1">
        <f>'NZSS Open C'!Q14</f>
        <v>7.3999999999999995</v>
      </c>
      <c r="P6" s="1">
        <f>'NZSS Open C'!R14</f>
        <v>1</v>
      </c>
      <c r="Q6" s="1">
        <f>H6+O6</f>
        <v>14.45</v>
      </c>
      <c r="R6" s="1">
        <f>RANK(Q6,$Q$6:$Q$8)</f>
        <v>1</v>
      </c>
    </row>
    <row r="7" spans="1:26" x14ac:dyDescent="0.2">
      <c r="A7" s="1" t="str">
        <f>'NZSS Open C'!A10</f>
        <v>Caitlin Lawrence</v>
      </c>
      <c r="B7" s="1" t="str">
        <f>'NZSS Open C'!B10</f>
        <v>Baradene College</v>
      </c>
      <c r="C7" s="1">
        <f>'NZSS Open C'!L10</f>
        <v>1.95</v>
      </c>
      <c r="D7" s="1" t="str">
        <f>'NZSS Open C'!M10</f>
        <v>N/A</v>
      </c>
      <c r="E7" s="1" t="s">
        <v>48</v>
      </c>
      <c r="F7" s="1">
        <f>'NZSS Open C'!O10</f>
        <v>3.1</v>
      </c>
      <c r="G7" s="1">
        <f>'NZSS Open C'!K10</f>
        <v>0</v>
      </c>
      <c r="H7" s="1">
        <f>'NZSS Open C'!Q10</f>
        <v>5.05</v>
      </c>
      <c r="I7" s="1">
        <f>'NZSS Open C'!R10</f>
        <v>2</v>
      </c>
      <c r="J7" s="1">
        <f>'NZSS Open C'!L16</f>
        <v>1.7000000000000002</v>
      </c>
      <c r="K7" s="1" t="str">
        <f>'NZSS Open C'!M16</f>
        <v>N/A</v>
      </c>
      <c r="L7" s="1" t="s">
        <v>48</v>
      </c>
      <c r="M7" s="1">
        <f>'NZSS Open C'!O16</f>
        <v>3.4</v>
      </c>
      <c r="N7" s="1">
        <f>'NZSS Open C'!K16</f>
        <v>0</v>
      </c>
      <c r="O7" s="1">
        <f>'NZSS Open C'!Q16</f>
        <v>5.0999999999999996</v>
      </c>
      <c r="P7" s="1">
        <f>'NZSS Open C'!R16</f>
        <v>2</v>
      </c>
      <c r="Q7" s="1">
        <f>H7+O7</f>
        <v>10.149999999999999</v>
      </c>
      <c r="R7" s="1">
        <f>RANK(Q7,$Q$6:$Q$8)</f>
        <v>2</v>
      </c>
    </row>
    <row r="8" spans="1:26" x14ac:dyDescent="0.2">
      <c r="A8" s="1" t="str">
        <f>'NZSS Open C'!A9</f>
        <v>Emily Grant</v>
      </c>
      <c r="B8" s="1" t="str">
        <f>'NZSS Open C'!B9</f>
        <v>Baradene College</v>
      </c>
      <c r="C8" s="1">
        <f>'NZSS Open C'!L9</f>
        <v>1.7000000000000002</v>
      </c>
      <c r="D8" s="1" t="str">
        <f>'NZSS Open C'!M9</f>
        <v>N/A</v>
      </c>
      <c r="E8" s="1" t="s">
        <v>48</v>
      </c>
      <c r="F8" s="1">
        <f>'NZSS Open C'!O9</f>
        <v>2.0499999999999998</v>
      </c>
      <c r="G8" s="1">
        <f>'NZSS Open C'!K9</f>
        <v>0</v>
      </c>
      <c r="H8" s="1">
        <f>'NZSS Open C'!Q9</f>
        <v>3.75</v>
      </c>
      <c r="I8" s="1">
        <f>'NZSS Open C'!R9</f>
        <v>3</v>
      </c>
      <c r="J8" s="1">
        <f>'NZSS Open C'!L15</f>
        <v>1.8</v>
      </c>
      <c r="K8" s="1" t="str">
        <f>'NZSS Open C'!M15</f>
        <v>N/A</v>
      </c>
      <c r="L8" s="1" t="s">
        <v>48</v>
      </c>
      <c r="M8" s="1">
        <f>'NZSS Open C'!O15</f>
        <v>2.35</v>
      </c>
      <c r="N8" s="1">
        <f>'NZSS Open C'!K15</f>
        <v>0</v>
      </c>
      <c r="O8" s="1">
        <f>'NZSS Open C'!Q15</f>
        <v>4.1500000000000004</v>
      </c>
      <c r="P8" s="1">
        <f>'NZSS Open C'!R15</f>
        <v>3</v>
      </c>
      <c r="Q8" s="1">
        <f>H8+O8</f>
        <v>7.9</v>
      </c>
      <c r="R8" s="1">
        <f>RANK(Q8,$Q$6:$Q$8)</f>
        <v>3</v>
      </c>
    </row>
    <row r="9" spans="1:26" x14ac:dyDescent="0.2">
      <c r="A9" s="6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6" x14ac:dyDescent="0.2">
      <c r="A10" s="6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26" x14ac:dyDescent="0.2">
      <c r="A11" s="15" t="str">
        <f>'NZSS Special O Level 4'!A4</f>
        <v>Special O Level 4</v>
      </c>
      <c r="B11" s="16"/>
      <c r="C11" s="26" t="s">
        <v>50</v>
      </c>
      <c r="D11" s="26"/>
      <c r="E11" s="26"/>
      <c r="F11" s="26"/>
      <c r="G11" s="26"/>
      <c r="H11" s="26"/>
      <c r="I11" s="26"/>
      <c r="J11" s="26" t="s">
        <v>55</v>
      </c>
      <c r="K11" s="26"/>
      <c r="L11" s="26"/>
      <c r="M11" s="26"/>
      <c r="N11" s="26"/>
      <c r="O11" s="26"/>
      <c r="P11" s="26"/>
      <c r="Q11" s="26" t="s">
        <v>51</v>
      </c>
      <c r="R11" s="26"/>
    </row>
    <row r="12" spans="1:26" x14ac:dyDescent="0.2">
      <c r="A12" s="2" t="s">
        <v>0</v>
      </c>
      <c r="B12" s="2" t="s">
        <v>45</v>
      </c>
      <c r="C12" s="2" t="s">
        <v>56</v>
      </c>
      <c r="D12" s="17" t="s">
        <v>57</v>
      </c>
      <c r="E12" s="17" t="s">
        <v>46</v>
      </c>
      <c r="F12" s="2" t="s">
        <v>47</v>
      </c>
      <c r="G12" s="2" t="s">
        <v>49</v>
      </c>
      <c r="H12" s="5" t="s">
        <v>62</v>
      </c>
      <c r="I12" s="2" t="s">
        <v>43</v>
      </c>
      <c r="J12" s="2" t="s">
        <v>56</v>
      </c>
      <c r="K12" s="17" t="s">
        <v>57</v>
      </c>
      <c r="L12" s="17" t="s">
        <v>46</v>
      </c>
      <c r="M12" s="2" t="s">
        <v>47</v>
      </c>
      <c r="N12" s="2" t="s">
        <v>49</v>
      </c>
      <c r="O12" s="5" t="s">
        <v>62</v>
      </c>
      <c r="P12" s="2" t="s">
        <v>43</v>
      </c>
      <c r="Q12" s="5" t="s">
        <v>62</v>
      </c>
      <c r="R12" s="2" t="s">
        <v>43</v>
      </c>
    </row>
    <row r="13" spans="1:26" x14ac:dyDescent="0.2">
      <c r="A13" s="1" t="s">
        <v>143</v>
      </c>
      <c r="B13" s="1" t="str">
        <f>'NZSS Special O Level 4'!B8</f>
        <v>Xtreme</v>
      </c>
      <c r="C13" s="1">
        <f>'NZSS Special O Level 4'!L8</f>
        <v>1.45</v>
      </c>
      <c r="D13" s="1" t="str">
        <f>'NZSS Special O Level 4'!M8</f>
        <v>N/A</v>
      </c>
      <c r="E13" s="1" t="s">
        <v>48</v>
      </c>
      <c r="F13" s="1">
        <f>'NZSS Special O Level 4'!O8</f>
        <v>1.4</v>
      </c>
      <c r="G13" s="1">
        <f>'NZSS Special O Level 4'!K8</f>
        <v>0</v>
      </c>
      <c r="H13" s="1">
        <f>'NZSS Special O Level 4'!Q8</f>
        <v>10.049999999999999</v>
      </c>
      <c r="I13" s="1">
        <f>'NZSS Special O Level 4'!R8</f>
        <v>1</v>
      </c>
      <c r="J13" s="1">
        <f>'NZSS Special O Level 4'!L12</f>
        <v>0</v>
      </c>
      <c r="K13" s="1" t="str">
        <f>'NZSS Special O Level 4'!M12</f>
        <v>N/A</v>
      </c>
      <c r="L13" s="1" t="s">
        <v>48</v>
      </c>
      <c r="M13" s="1">
        <f>'NZSS Special O Level 4'!O12</f>
        <v>0</v>
      </c>
      <c r="N13" s="1">
        <f>'NZSS Special O Level 4'!K12</f>
        <v>10</v>
      </c>
      <c r="O13" s="1">
        <f>'NZSS Special O Level 4'!Q12</f>
        <v>0</v>
      </c>
      <c r="P13" s="1">
        <f>'NZSS Special O Level 4'!R12</f>
        <v>1</v>
      </c>
      <c r="Q13" s="1">
        <f>H13+O13</f>
        <v>10.049999999999999</v>
      </c>
      <c r="R13" s="1">
        <f>RANK(Q13,$Q$13:$Q$13)</f>
        <v>1</v>
      </c>
    </row>
    <row r="15" spans="1:26" x14ac:dyDescent="0.2">
      <c r="A15" s="15" t="str">
        <f>'NZSS Level 5'!A4</f>
        <v>Level 5</v>
      </c>
      <c r="B15" s="16"/>
      <c r="C15" s="27" t="s">
        <v>42</v>
      </c>
      <c r="D15" s="29"/>
      <c r="E15" s="31"/>
      <c r="F15" s="31"/>
      <c r="G15" s="31"/>
      <c r="H15" s="31"/>
      <c r="I15" s="28"/>
      <c r="J15" s="27" t="s">
        <v>50</v>
      </c>
      <c r="K15" s="29"/>
      <c r="L15" s="31"/>
      <c r="M15" s="31"/>
      <c r="N15" s="31"/>
      <c r="O15" s="31"/>
      <c r="P15" s="28"/>
      <c r="Q15" s="27" t="s">
        <v>55</v>
      </c>
      <c r="R15" s="29"/>
      <c r="S15" s="31"/>
      <c r="T15" s="31"/>
      <c r="U15" s="31"/>
      <c r="V15" s="31"/>
      <c r="W15" s="28"/>
      <c r="X15" s="26" t="s">
        <v>51</v>
      </c>
      <c r="Y15" s="26"/>
      <c r="Z15" s="18"/>
    </row>
    <row r="16" spans="1:26" x14ac:dyDescent="0.2">
      <c r="A16" s="2" t="s">
        <v>0</v>
      </c>
      <c r="B16" s="2" t="s">
        <v>45</v>
      </c>
      <c r="C16" s="2" t="s">
        <v>56</v>
      </c>
      <c r="D16" s="2" t="s">
        <v>57</v>
      </c>
      <c r="E16" s="2" t="s">
        <v>46</v>
      </c>
      <c r="F16" s="2" t="s">
        <v>47</v>
      </c>
      <c r="G16" s="17" t="s">
        <v>49</v>
      </c>
      <c r="H16" s="5" t="s">
        <v>62</v>
      </c>
      <c r="I16" s="2" t="s">
        <v>43</v>
      </c>
      <c r="J16" s="2" t="s">
        <v>56</v>
      </c>
      <c r="K16" s="2" t="s">
        <v>57</v>
      </c>
      <c r="L16" s="2" t="s">
        <v>46</v>
      </c>
      <c r="M16" s="2" t="s">
        <v>47</v>
      </c>
      <c r="N16" s="17" t="s">
        <v>49</v>
      </c>
      <c r="O16" s="5" t="s">
        <v>62</v>
      </c>
      <c r="P16" s="2" t="s">
        <v>43</v>
      </c>
      <c r="Q16" s="2" t="s">
        <v>56</v>
      </c>
      <c r="R16" s="2" t="s">
        <v>57</v>
      </c>
      <c r="S16" s="2" t="s">
        <v>46</v>
      </c>
      <c r="T16" s="2" t="s">
        <v>47</v>
      </c>
      <c r="U16" s="17" t="s">
        <v>49</v>
      </c>
      <c r="V16" s="5" t="s">
        <v>62</v>
      </c>
      <c r="W16" s="2" t="s">
        <v>43</v>
      </c>
      <c r="X16" s="5" t="s">
        <v>62</v>
      </c>
      <c r="Y16" s="2" t="s">
        <v>43</v>
      </c>
    </row>
    <row r="17" spans="1:26" x14ac:dyDescent="0.2">
      <c r="A17" s="1" t="str">
        <f>'NZSS Level 5'!A9</f>
        <v>Lucy Mullany</v>
      </c>
      <c r="B17" s="1" t="str">
        <f>'NZSS Level 5'!B9</f>
        <v>Baradene College</v>
      </c>
      <c r="C17" s="1">
        <f>'NZSS Level 5'!L9</f>
        <v>3.3</v>
      </c>
      <c r="D17" s="1">
        <f>'NZSS Level 5'!M9</f>
        <v>0</v>
      </c>
      <c r="E17" s="1">
        <f>'NZSS Level 5'!O9</f>
        <v>1.45</v>
      </c>
      <c r="F17" s="1">
        <f>'NZSS Level 5'!Q9</f>
        <v>2.0499999999999998</v>
      </c>
      <c r="G17" s="1">
        <f>'NZSS Level 5'!K9</f>
        <v>0</v>
      </c>
      <c r="H17" s="1">
        <f>'NZSS Level 5'!T9</f>
        <v>13.3</v>
      </c>
      <c r="I17" s="1">
        <f>'NZSS Level 5'!U9</f>
        <v>2</v>
      </c>
      <c r="J17" s="1">
        <f>'NZSS Level 5'!L17</f>
        <v>2.8499999999999996</v>
      </c>
      <c r="K17" s="1">
        <f>'NZSS Level 5'!M17</f>
        <v>0</v>
      </c>
      <c r="L17" s="1">
        <f>'NZSS Level 5'!O17</f>
        <v>1.7999999999999998</v>
      </c>
      <c r="M17" s="1">
        <f>'NZSS Level 5'!Q17</f>
        <v>2.35</v>
      </c>
      <c r="N17" s="1">
        <f>'NZSS Level 5'!K17</f>
        <v>0</v>
      </c>
      <c r="O17" s="1">
        <f>'NZSS Level 5'!T17</f>
        <v>12.200000000000001</v>
      </c>
      <c r="P17" s="1">
        <f>'NZSS Level 5'!U17</f>
        <v>2</v>
      </c>
      <c r="Q17" s="1">
        <f>'NZSS Level 5'!L25</f>
        <v>2.95</v>
      </c>
      <c r="R17" s="1">
        <f>'NZSS Level 5'!M25</f>
        <v>0</v>
      </c>
      <c r="S17" s="1">
        <f>'NZSS Level 5'!O25</f>
        <v>1.5499999999999998</v>
      </c>
      <c r="T17" s="1">
        <f>'NZSS Level 5'!Q25</f>
        <v>2.25</v>
      </c>
      <c r="U17" s="1">
        <f>'NZSS Level 5'!K25</f>
        <v>0</v>
      </c>
      <c r="V17" s="1">
        <f>'NZSS Level 5'!T25</f>
        <v>12.649999999999999</v>
      </c>
      <c r="W17" s="1">
        <f>'NZSS Level 5'!U25</f>
        <v>1</v>
      </c>
      <c r="X17" s="1">
        <f>H17+O17+V17</f>
        <v>38.15</v>
      </c>
      <c r="Y17" s="1">
        <f>RANK(X17,$X$17:$X$21)</f>
        <v>1</v>
      </c>
    </row>
    <row r="18" spans="1:26" x14ac:dyDescent="0.2">
      <c r="A18" s="1" t="str">
        <f>'NZSS Level 5'!A10</f>
        <v>Edith Li</v>
      </c>
      <c r="B18" s="1" t="str">
        <f>'NZSS Level 5'!B10</f>
        <v>Saint Kentigern Girls’ School</v>
      </c>
      <c r="C18" s="1">
        <f>'NZSS Level 5'!L10</f>
        <v>3</v>
      </c>
      <c r="D18" s="1">
        <f>'NZSS Level 5'!M10</f>
        <v>0</v>
      </c>
      <c r="E18" s="1">
        <f>'NZSS Level 5'!O10</f>
        <v>1.05</v>
      </c>
      <c r="F18" s="1">
        <f>'NZSS Level 5'!Q10</f>
        <v>1.85</v>
      </c>
      <c r="G18" s="1">
        <f>'NZSS Level 5'!K10</f>
        <v>0</v>
      </c>
      <c r="H18" s="1">
        <f>'NZSS Level 5'!T10</f>
        <v>13.600000000000001</v>
      </c>
      <c r="I18" s="1">
        <f>'NZSS Level 5'!U10</f>
        <v>1</v>
      </c>
      <c r="J18" s="1">
        <f>'NZSS Level 5'!L18</f>
        <v>2.2000000000000002</v>
      </c>
      <c r="K18" s="1">
        <f>'NZSS Level 5'!M18</f>
        <v>0</v>
      </c>
      <c r="L18" s="1">
        <f>'NZSS Level 5'!O18</f>
        <v>1.6</v>
      </c>
      <c r="M18" s="1">
        <f>'NZSS Level 5'!Q18</f>
        <v>2.0499999999999998</v>
      </c>
      <c r="N18" s="1">
        <f>'NZSS Level 5'!K18</f>
        <v>0</v>
      </c>
      <c r="O18" s="1">
        <f>'NZSS Level 5'!T18</f>
        <v>12.05</v>
      </c>
      <c r="P18" s="1">
        <f>'NZSS Level 5'!U18</f>
        <v>3</v>
      </c>
      <c r="Q18" s="1">
        <f>'NZSS Level 5'!L26</f>
        <v>2.65</v>
      </c>
      <c r="R18" s="1">
        <f>'NZSS Level 5'!M26</f>
        <v>0</v>
      </c>
      <c r="S18" s="1">
        <f>'NZSS Level 5'!O26</f>
        <v>1.55</v>
      </c>
      <c r="T18" s="1">
        <f>'NZSS Level 5'!Q26</f>
        <v>2.95</v>
      </c>
      <c r="U18" s="1">
        <f>'NZSS Level 5'!K26</f>
        <v>0</v>
      </c>
      <c r="V18" s="1">
        <f>'NZSS Level 5'!T26</f>
        <v>11.65</v>
      </c>
      <c r="W18" s="1">
        <f>'NZSS Level 5'!U26</f>
        <v>2</v>
      </c>
      <c r="X18" s="1">
        <f>H18+O18+V18</f>
        <v>37.300000000000004</v>
      </c>
      <c r="Y18" s="1">
        <f>RANK(X18,$X$17:$X$21)</f>
        <v>2</v>
      </c>
    </row>
    <row r="19" spans="1:26" x14ac:dyDescent="0.2">
      <c r="A19" s="1" t="str">
        <f>'NZSS Level 5'!A8</f>
        <v>Holly Wright</v>
      </c>
      <c r="B19" s="1" t="str">
        <f>'NZSS Level 5'!B8</f>
        <v>Westlake Girls High School</v>
      </c>
      <c r="C19" s="1">
        <f>'NZSS Level 5'!L8</f>
        <v>2.95</v>
      </c>
      <c r="D19" s="1">
        <f>'NZSS Level 5'!M8</f>
        <v>0</v>
      </c>
      <c r="E19" s="1">
        <f>'NZSS Level 5'!O8</f>
        <v>1.2000000000000002</v>
      </c>
      <c r="F19" s="1">
        <f>'NZSS Level 5'!Q8</f>
        <v>2.5499999999999998</v>
      </c>
      <c r="G19" s="1">
        <f>'NZSS Level 5'!K8</f>
        <v>0</v>
      </c>
      <c r="H19" s="1">
        <f>'NZSS Level 5'!T8</f>
        <v>12.7</v>
      </c>
      <c r="I19" s="1">
        <f>'NZSS Level 5'!U8</f>
        <v>3</v>
      </c>
      <c r="J19" s="1">
        <f>'NZSS Level 5'!L16</f>
        <v>3</v>
      </c>
      <c r="K19" s="1">
        <f>'NZSS Level 5'!M16</f>
        <v>0</v>
      </c>
      <c r="L19" s="1">
        <f>'NZSS Level 5'!O16</f>
        <v>1.5499999999999998</v>
      </c>
      <c r="M19" s="1">
        <f>'NZSS Level 5'!Q16</f>
        <v>2.5499999999999998</v>
      </c>
      <c r="N19" s="1">
        <f>'NZSS Level 5'!K16</f>
        <v>0</v>
      </c>
      <c r="O19" s="1">
        <f>'NZSS Level 5'!T16</f>
        <v>12.4</v>
      </c>
      <c r="P19" s="1">
        <f>'NZSS Level 5'!U16</f>
        <v>1</v>
      </c>
      <c r="Q19" s="1">
        <f>'NZSS Level 5'!L24</f>
        <v>2.1</v>
      </c>
      <c r="R19" s="1">
        <f>'NZSS Level 5'!M24</f>
        <v>0</v>
      </c>
      <c r="S19" s="1">
        <f>'NZSS Level 5'!O24</f>
        <v>2.5</v>
      </c>
      <c r="T19" s="1">
        <f>'NZSS Level 5'!Q24</f>
        <v>3.55</v>
      </c>
      <c r="U19" s="1">
        <f>'NZSS Level 5'!K24</f>
        <v>0</v>
      </c>
      <c r="V19" s="1">
        <f>'NZSS Level 5'!T24</f>
        <v>9.5500000000000007</v>
      </c>
      <c r="W19" s="1">
        <f>'NZSS Level 5'!U24</f>
        <v>3</v>
      </c>
      <c r="X19" s="1">
        <f>H19+O19+V19</f>
        <v>34.650000000000006</v>
      </c>
      <c r="Y19" s="1">
        <f>RANK(X19,$X$17:$X$21)</f>
        <v>3</v>
      </c>
    </row>
    <row r="20" spans="1:26" x14ac:dyDescent="0.2">
      <c r="A20" s="1" t="str">
        <f>'NZSS Level 5'!A11</f>
        <v>Nadia Franklin</v>
      </c>
      <c r="B20" s="1" t="str">
        <f>'NZSS Level 5'!B11</f>
        <v>Albany Junior High School</v>
      </c>
      <c r="C20" s="1">
        <f>'NZSS Level 5'!L11</f>
        <v>2.6</v>
      </c>
      <c r="D20" s="1">
        <f>'NZSS Level 5'!M11</f>
        <v>0</v>
      </c>
      <c r="E20" s="1">
        <f>'NZSS Level 5'!O11</f>
        <v>2</v>
      </c>
      <c r="F20" s="1">
        <f>'NZSS Level 5'!Q11</f>
        <v>2.75</v>
      </c>
      <c r="G20" s="1">
        <f>'NZSS Level 5'!K11</f>
        <v>0</v>
      </c>
      <c r="H20" s="1">
        <f>'NZSS Level 5'!T11</f>
        <v>11.35</v>
      </c>
      <c r="I20" s="1">
        <f>'NZSS Level 5'!U11</f>
        <v>4</v>
      </c>
      <c r="J20" s="1">
        <f>'NZSS Level 5'!L19</f>
        <v>1.25</v>
      </c>
      <c r="K20" s="1">
        <f>'NZSS Level 5'!M19</f>
        <v>0</v>
      </c>
      <c r="L20" s="1">
        <f>'NZSS Level 5'!O19</f>
        <v>2.6</v>
      </c>
      <c r="M20" s="1">
        <f>'NZSS Level 5'!Q19</f>
        <v>3.05</v>
      </c>
      <c r="N20" s="1">
        <f>'NZSS Level 5'!K19</f>
        <v>0</v>
      </c>
      <c r="O20" s="1">
        <f>'NZSS Level 5'!T19</f>
        <v>9.1</v>
      </c>
      <c r="P20" s="1">
        <f>'NZSS Level 5'!U19</f>
        <v>4</v>
      </c>
      <c r="Q20" s="1">
        <f>'NZSS Level 5'!L27</f>
        <v>1.1000000000000001</v>
      </c>
      <c r="R20" s="1">
        <f>'NZSS Level 5'!M27</f>
        <v>0</v>
      </c>
      <c r="S20" s="1">
        <f>'NZSS Level 5'!O27</f>
        <v>3.4</v>
      </c>
      <c r="T20" s="1">
        <f>'NZSS Level 5'!Q27</f>
        <v>3.7</v>
      </c>
      <c r="U20" s="1">
        <f>'NZSS Level 5'!K27</f>
        <v>0</v>
      </c>
      <c r="V20" s="1">
        <f>'NZSS Level 5'!T27</f>
        <v>7.5</v>
      </c>
      <c r="W20" s="1">
        <f>'NZSS Level 5'!U27</f>
        <v>4</v>
      </c>
      <c r="X20" s="1">
        <f>H20+O20+V20</f>
        <v>27.95</v>
      </c>
      <c r="Y20" s="1">
        <f>RANK(X20,$X$17:$X$21)</f>
        <v>4</v>
      </c>
    </row>
    <row r="21" spans="1:26" x14ac:dyDescent="0.2">
      <c r="A21" s="1" t="str">
        <f>'NZSS Level 5'!A12</f>
        <v>Stephanie West</v>
      </c>
      <c r="B21" s="1" t="str">
        <f>'NZSS Level 5'!B12</f>
        <v>Albany Junior High School</v>
      </c>
      <c r="C21" s="1">
        <f>'NZSS Level 5'!L12</f>
        <v>0</v>
      </c>
      <c r="D21" s="1">
        <f>'NZSS Level 5'!M12</f>
        <v>0</v>
      </c>
      <c r="E21" s="1">
        <f>'NZSS Level 5'!O12</f>
        <v>0</v>
      </c>
      <c r="F21" s="1">
        <f>'NZSS Level 5'!Q12</f>
        <v>0</v>
      </c>
      <c r="G21" s="1">
        <f>'NZSS Level 5'!K12</f>
        <v>10</v>
      </c>
      <c r="H21" s="1">
        <f>'NZSS Level 5'!T12</f>
        <v>0</v>
      </c>
      <c r="I21" s="1">
        <f>'NZSS Level 5'!U12</f>
        <v>5</v>
      </c>
      <c r="J21" s="1">
        <f>'NZSS Level 5'!L20</f>
        <v>0</v>
      </c>
      <c r="K21" s="1">
        <f>'NZSS Level 5'!M20</f>
        <v>0</v>
      </c>
      <c r="L21" s="1">
        <f>'NZSS Level 5'!O20</f>
        <v>0</v>
      </c>
      <c r="M21" s="1">
        <f>'NZSS Level 5'!Q20</f>
        <v>0</v>
      </c>
      <c r="N21" s="1">
        <f>'NZSS Level 5'!K20</f>
        <v>10</v>
      </c>
      <c r="O21" s="1">
        <f>'NZSS Level 5'!T20</f>
        <v>0</v>
      </c>
      <c r="P21" s="1">
        <f>'NZSS Level 5'!U20</f>
        <v>5</v>
      </c>
      <c r="Q21" s="1">
        <f>'NZSS Level 5'!L28</f>
        <v>0</v>
      </c>
      <c r="R21" s="1">
        <f>'NZSS Level 5'!M28</f>
        <v>0</v>
      </c>
      <c r="S21" s="1">
        <f>'NZSS Level 5'!O28</f>
        <v>0</v>
      </c>
      <c r="T21" s="1">
        <f>'NZSS Level 5'!Q28</f>
        <v>0</v>
      </c>
      <c r="U21" s="1">
        <f>'NZSS Level 5'!K28</f>
        <v>10</v>
      </c>
      <c r="V21" s="1">
        <f>'NZSS Level 5'!T28</f>
        <v>0</v>
      </c>
      <c r="W21" s="1">
        <f>'NZSS Level 5'!U28</f>
        <v>5</v>
      </c>
      <c r="X21" s="1">
        <f>H21+O21+V21</f>
        <v>0</v>
      </c>
      <c r="Y21" s="1">
        <f>RANK(X21,$X$17:$X$21)</f>
        <v>5</v>
      </c>
    </row>
    <row r="23" spans="1:26" x14ac:dyDescent="0.2">
      <c r="A23" s="15" t="str">
        <f>'NZSS Level 6'!A4</f>
        <v>Level 6</v>
      </c>
      <c r="B23" s="16"/>
      <c r="C23" s="27" t="s">
        <v>50</v>
      </c>
      <c r="D23" s="29"/>
      <c r="E23" s="31"/>
      <c r="F23" s="31"/>
      <c r="G23" s="31"/>
      <c r="H23" s="31"/>
      <c r="I23" s="28"/>
      <c r="J23" s="27" t="s">
        <v>53</v>
      </c>
      <c r="K23" s="29"/>
      <c r="L23" s="31"/>
      <c r="M23" s="31"/>
      <c r="N23" s="31"/>
      <c r="O23" s="31"/>
      <c r="P23" s="28"/>
      <c r="Q23" s="27" t="s">
        <v>54</v>
      </c>
      <c r="R23" s="29"/>
      <c r="S23" s="31"/>
      <c r="T23" s="31"/>
      <c r="U23" s="31"/>
      <c r="V23" s="31"/>
      <c r="W23" s="28"/>
      <c r="X23" s="27" t="s">
        <v>51</v>
      </c>
      <c r="Y23" s="29"/>
      <c r="Z23" s="19"/>
    </row>
    <row r="24" spans="1:26" x14ac:dyDescent="0.2">
      <c r="A24" s="2" t="s">
        <v>0</v>
      </c>
      <c r="B24" s="2" t="s">
        <v>45</v>
      </c>
      <c r="C24" s="2" t="s">
        <v>56</v>
      </c>
      <c r="D24" s="2" t="s">
        <v>57</v>
      </c>
      <c r="E24" s="2" t="s">
        <v>46</v>
      </c>
      <c r="F24" s="2" t="s">
        <v>47</v>
      </c>
      <c r="G24" s="17" t="s">
        <v>49</v>
      </c>
      <c r="H24" s="5" t="s">
        <v>62</v>
      </c>
      <c r="I24" s="2" t="s">
        <v>43</v>
      </c>
      <c r="J24" s="2" t="s">
        <v>56</v>
      </c>
      <c r="K24" s="2" t="s">
        <v>57</v>
      </c>
      <c r="L24" s="2" t="s">
        <v>46</v>
      </c>
      <c r="M24" s="2" t="s">
        <v>47</v>
      </c>
      <c r="N24" s="17" t="s">
        <v>49</v>
      </c>
      <c r="O24" s="5" t="s">
        <v>62</v>
      </c>
      <c r="P24" s="2" t="s">
        <v>43</v>
      </c>
      <c r="Q24" s="2" t="s">
        <v>56</v>
      </c>
      <c r="R24" s="2" t="s">
        <v>57</v>
      </c>
      <c r="S24" s="2" t="s">
        <v>46</v>
      </c>
      <c r="T24" s="2" t="s">
        <v>47</v>
      </c>
      <c r="U24" s="17" t="s">
        <v>49</v>
      </c>
      <c r="V24" s="5" t="s">
        <v>62</v>
      </c>
      <c r="W24" s="2" t="s">
        <v>43</v>
      </c>
      <c r="X24" s="5" t="s">
        <v>62</v>
      </c>
      <c r="Y24" s="2" t="s">
        <v>43</v>
      </c>
    </row>
    <row r="25" spans="1:26" x14ac:dyDescent="0.2">
      <c r="A25" s="1" t="str">
        <f>'NZSS Level 6'!A10</f>
        <v>Danica Nali</v>
      </c>
      <c r="B25" s="1" t="str">
        <f>'NZSS Level 6'!B10</f>
        <v>Diocesan School for Girls</v>
      </c>
      <c r="C25" s="1">
        <f>'NZSS Level 6'!L10</f>
        <v>1.1000000000000001</v>
      </c>
      <c r="D25" s="1">
        <f>'NZSS Level 6'!M10</f>
        <v>1.2000000000000002</v>
      </c>
      <c r="E25" s="1">
        <f>'NZSS Level 6'!O10</f>
        <v>1.65</v>
      </c>
      <c r="F25" s="1">
        <f>'NZSS Level 6'!Q10</f>
        <v>2.75</v>
      </c>
      <c r="G25" s="1">
        <f>'NZSS Level 6'!K10</f>
        <v>0</v>
      </c>
      <c r="H25" s="1">
        <f>'NZSS Level 6'!T10</f>
        <v>11.4</v>
      </c>
      <c r="I25" s="1">
        <f>'NZSS Level 6'!U10</f>
        <v>1</v>
      </c>
      <c r="J25" s="1">
        <f>'NZSS Level 6'!L16</f>
        <v>1.3</v>
      </c>
      <c r="K25" s="1">
        <f>'NZSS Level 6'!M16</f>
        <v>1.3</v>
      </c>
      <c r="L25" s="1">
        <f>'NZSS Level 6'!O16</f>
        <v>1.6</v>
      </c>
      <c r="M25" s="1">
        <f>'NZSS Level 6'!Q16</f>
        <v>3.85</v>
      </c>
      <c r="N25" s="1">
        <f>'NZSS Level 6'!K16</f>
        <v>0</v>
      </c>
      <c r="O25" s="1">
        <f>'NZSS Level 6'!T16</f>
        <v>10.65</v>
      </c>
      <c r="P25" s="1">
        <f>'NZSS Level 6'!U16</f>
        <v>1</v>
      </c>
      <c r="Q25" s="1">
        <f>'NZSS Level 6'!L22</f>
        <v>1.1000000000000001</v>
      </c>
      <c r="R25" s="1">
        <f>'NZSS Level 6'!M22</f>
        <v>0.3</v>
      </c>
      <c r="S25" s="1">
        <f>'NZSS Level 6'!O22</f>
        <v>1.6</v>
      </c>
      <c r="T25" s="1">
        <f>'NZSS Level 6'!Q22</f>
        <v>3.5</v>
      </c>
      <c r="U25" s="1">
        <f>'NZSS Level 6'!K22</f>
        <v>0</v>
      </c>
      <c r="V25" s="1">
        <f>'NZSS Level 6'!T22</f>
        <v>9.8000000000000007</v>
      </c>
      <c r="W25" s="1">
        <f>'NZSS Level 6'!U22</f>
        <v>2</v>
      </c>
      <c r="X25" s="1">
        <f>H25+O25+V25</f>
        <v>31.85</v>
      </c>
      <c r="Y25" s="1">
        <f>RANK(X25,$X$25:$X$27)</f>
        <v>1</v>
      </c>
    </row>
    <row r="26" spans="1:26" x14ac:dyDescent="0.2">
      <c r="A26" s="1" t="str">
        <f>'NZSS Level 6'!A9</f>
        <v>Darcy MacDonald</v>
      </c>
      <c r="B26" s="1" t="str">
        <f>'NZSS Level 6'!B9</f>
        <v>St Kentigern College</v>
      </c>
      <c r="C26" s="1">
        <f>'NZSS Level 6'!L9</f>
        <v>1</v>
      </c>
      <c r="D26" s="1">
        <f>'NZSS Level 6'!M9</f>
        <v>0.64999999999999991</v>
      </c>
      <c r="E26" s="1">
        <f>'NZSS Level 6'!O9</f>
        <v>1.65</v>
      </c>
      <c r="F26" s="1">
        <f>'NZSS Level 6'!Q9</f>
        <v>2.4500000000000002</v>
      </c>
      <c r="G26" s="1">
        <f>'NZSS Level 6'!K9</f>
        <v>0</v>
      </c>
      <c r="H26" s="1">
        <f>'NZSS Level 6'!T9</f>
        <v>11.05</v>
      </c>
      <c r="I26" s="1">
        <f>'NZSS Level 6'!U9</f>
        <v>2</v>
      </c>
      <c r="J26" s="1">
        <f>'NZSS Level 6'!L15</f>
        <v>1.1000000000000001</v>
      </c>
      <c r="K26" s="1">
        <f>'NZSS Level 6'!M15</f>
        <v>0.5</v>
      </c>
      <c r="L26" s="1">
        <f>'NZSS Level 6'!O15</f>
        <v>2.5499999999999998</v>
      </c>
      <c r="M26" s="1">
        <f>'NZSS Level 6'!Q15</f>
        <v>2.9</v>
      </c>
      <c r="N26" s="1">
        <f>'NZSS Level 6'!K15</f>
        <v>0</v>
      </c>
      <c r="O26" s="1">
        <f>'NZSS Level 6'!T15</f>
        <v>9.65</v>
      </c>
      <c r="P26" s="1">
        <f>'NZSS Level 6'!U15</f>
        <v>3</v>
      </c>
      <c r="Q26" s="1">
        <f>'NZSS Level 6'!L21</f>
        <v>1.1000000000000001</v>
      </c>
      <c r="R26" s="1">
        <f>'NZSS Level 6'!M21</f>
        <v>0.6</v>
      </c>
      <c r="S26" s="1">
        <f>'NZSS Level 6'!O21</f>
        <v>2.1500000000000004</v>
      </c>
      <c r="T26" s="1">
        <f>'NZSS Level 6'!Q21</f>
        <v>2.75</v>
      </c>
      <c r="U26" s="1">
        <f>'NZSS Level 6'!K21</f>
        <v>0</v>
      </c>
      <c r="V26" s="1">
        <f>'NZSS Level 6'!T21</f>
        <v>10.3</v>
      </c>
      <c r="W26" s="1">
        <f>'NZSS Level 6'!U21</f>
        <v>1</v>
      </c>
      <c r="X26" s="1">
        <f>H26+O26+V26</f>
        <v>31.000000000000004</v>
      </c>
      <c r="Y26" s="1">
        <f>RANK(X26,$X$25:$X$27)</f>
        <v>2</v>
      </c>
    </row>
    <row r="27" spans="1:26" x14ac:dyDescent="0.2">
      <c r="A27" s="1" t="str">
        <f>'NZSS Level 6'!A8</f>
        <v>Isabella Cleary</v>
      </c>
      <c r="B27" s="1" t="str">
        <f>'NZSS Level 6'!B8</f>
        <v>Diocesan School for Girls</v>
      </c>
      <c r="C27" s="1">
        <f>'NZSS Level 6'!L8</f>
        <v>0.7</v>
      </c>
      <c r="D27" s="1">
        <f>'NZSS Level 6'!M8</f>
        <v>1</v>
      </c>
      <c r="E27" s="1">
        <f>'NZSS Level 6'!O8</f>
        <v>2.2999999999999998</v>
      </c>
      <c r="F27" s="1">
        <f>'NZSS Level 6'!Q8</f>
        <v>4.6500000000000004</v>
      </c>
      <c r="G27" s="1">
        <f>'NZSS Level 6'!K8</f>
        <v>0</v>
      </c>
      <c r="H27" s="1">
        <f>'NZSS Level 6'!T8</f>
        <v>8.25</v>
      </c>
      <c r="I27" s="1">
        <f>'NZSS Level 6'!U8</f>
        <v>3</v>
      </c>
      <c r="J27" s="1">
        <f>'NZSS Level 6'!L14</f>
        <v>0.9</v>
      </c>
      <c r="K27" s="1">
        <f>'NZSS Level 6'!M14</f>
        <v>0.9</v>
      </c>
      <c r="L27" s="1">
        <f>'NZSS Level 6'!O14</f>
        <v>2.3499999999999996</v>
      </c>
      <c r="M27" s="1">
        <f>'NZSS Level 6'!Q14</f>
        <v>2.5</v>
      </c>
      <c r="N27" s="1">
        <f>'NZSS Level 6'!K14</f>
        <v>0</v>
      </c>
      <c r="O27" s="1">
        <f>'NZSS Level 6'!T14</f>
        <v>10.450000000000001</v>
      </c>
      <c r="P27" s="1">
        <f>'NZSS Level 6'!U14</f>
        <v>2</v>
      </c>
      <c r="Q27" s="1">
        <f>'NZSS Level 6'!L20</f>
        <v>1.5499999999999998</v>
      </c>
      <c r="R27" s="1">
        <f>'NZSS Level 6'!M20</f>
        <v>0.85</v>
      </c>
      <c r="S27" s="1">
        <f>'NZSS Level 6'!O20</f>
        <v>2.3499999999999996</v>
      </c>
      <c r="T27" s="1">
        <f>'NZSS Level 6'!Q20</f>
        <v>3.85</v>
      </c>
      <c r="U27" s="1">
        <f>'NZSS Level 6'!K20</f>
        <v>0</v>
      </c>
      <c r="V27" s="1">
        <f>'NZSS Level 6'!T20</f>
        <v>9.7000000000000011</v>
      </c>
      <c r="W27" s="1">
        <f>'NZSS Level 6'!U20</f>
        <v>3</v>
      </c>
      <c r="X27" s="1">
        <f>H27+O27+V27</f>
        <v>28.400000000000006</v>
      </c>
      <c r="Y27" s="1">
        <f>RANK(X27,$X$25:$X$27)</f>
        <v>3</v>
      </c>
    </row>
    <row r="29" spans="1:26" x14ac:dyDescent="0.2">
      <c r="A29" s="15" t="str">
        <f>'NZSS Level 7'!A4</f>
        <v>Level 7</v>
      </c>
      <c r="B29" s="16"/>
      <c r="C29" s="27" t="s">
        <v>52</v>
      </c>
      <c r="D29" s="29"/>
      <c r="E29" s="29"/>
      <c r="F29" s="29"/>
      <c r="G29" s="29"/>
      <c r="H29" s="29"/>
      <c r="I29" s="30"/>
      <c r="J29" s="27" t="s">
        <v>55</v>
      </c>
      <c r="K29" s="29"/>
      <c r="L29" s="29"/>
      <c r="M29" s="29"/>
      <c r="N29" s="29"/>
      <c r="O29" s="29"/>
      <c r="P29" s="30"/>
      <c r="Q29" s="27" t="s">
        <v>54</v>
      </c>
      <c r="R29" s="29"/>
      <c r="S29" s="29"/>
      <c r="T29" s="29"/>
      <c r="U29" s="29"/>
      <c r="V29" s="29"/>
      <c r="W29" s="30"/>
      <c r="X29" s="13" t="s">
        <v>51</v>
      </c>
      <c r="Y29" s="14"/>
    </row>
    <row r="30" spans="1:26" x14ac:dyDescent="0.2">
      <c r="A30" s="2" t="s">
        <v>0</v>
      </c>
      <c r="B30" s="2" t="s">
        <v>45</v>
      </c>
      <c r="C30" s="2" t="s">
        <v>56</v>
      </c>
      <c r="D30" s="2" t="s">
        <v>57</v>
      </c>
      <c r="E30" s="2" t="s">
        <v>46</v>
      </c>
      <c r="F30" s="2" t="s">
        <v>47</v>
      </c>
      <c r="G30" s="17" t="s">
        <v>49</v>
      </c>
      <c r="H30" s="5" t="s">
        <v>62</v>
      </c>
      <c r="I30" s="2" t="s">
        <v>43</v>
      </c>
      <c r="J30" s="2" t="s">
        <v>56</v>
      </c>
      <c r="K30" s="2" t="s">
        <v>57</v>
      </c>
      <c r="L30" s="5" t="s">
        <v>46</v>
      </c>
      <c r="M30" s="5" t="s">
        <v>47</v>
      </c>
      <c r="N30" s="5" t="s">
        <v>49</v>
      </c>
      <c r="O30" s="5" t="s">
        <v>62</v>
      </c>
      <c r="P30" s="5" t="s">
        <v>43</v>
      </c>
      <c r="Q30" s="2" t="s">
        <v>56</v>
      </c>
      <c r="R30" s="2" t="s">
        <v>57</v>
      </c>
      <c r="S30" s="5" t="s">
        <v>46</v>
      </c>
      <c r="T30" s="5" t="s">
        <v>47</v>
      </c>
      <c r="U30" s="5" t="s">
        <v>49</v>
      </c>
      <c r="V30" s="5" t="s">
        <v>62</v>
      </c>
      <c r="W30" s="5" t="s">
        <v>43</v>
      </c>
      <c r="X30" s="5" t="s">
        <v>62</v>
      </c>
      <c r="Y30" s="5" t="s">
        <v>43</v>
      </c>
    </row>
    <row r="31" spans="1:26" x14ac:dyDescent="0.2">
      <c r="A31" s="1" t="str">
        <f>'NZSS Level 7'!A9</f>
        <v>Grace Huang</v>
      </c>
      <c r="B31" s="1" t="str">
        <f>'NZSS Level 7'!B9</f>
        <v>Macleans College</v>
      </c>
      <c r="C31" s="1">
        <f>'NZSS Level 7'!L9</f>
        <v>3.5</v>
      </c>
      <c r="D31" s="1">
        <f>'NZSS Level 7'!M9</f>
        <v>0</v>
      </c>
      <c r="E31" s="1">
        <f>'NZSS Level 7'!O9</f>
        <v>1.65</v>
      </c>
      <c r="F31" s="1">
        <f>'NZSS Level 7'!Q9</f>
        <v>3.05</v>
      </c>
      <c r="G31" s="1">
        <f>'NZSS Level 7'!K9</f>
        <v>0</v>
      </c>
      <c r="H31" s="1">
        <f>'NZSS Level 7'!T9</f>
        <v>12.3</v>
      </c>
      <c r="I31" s="1">
        <f>'NZSS Level 7'!U9</f>
        <v>2</v>
      </c>
      <c r="J31" s="1">
        <f>'NZSS Level 7'!L17</f>
        <v>2.8</v>
      </c>
      <c r="K31" s="1">
        <f>'NZSS Level 7'!M17</f>
        <v>0</v>
      </c>
      <c r="L31" s="1">
        <f>'NZSS Level 7'!O17</f>
        <v>1.4</v>
      </c>
      <c r="M31" s="1">
        <f>'NZSS Level 7'!Q17</f>
        <v>3.2</v>
      </c>
      <c r="N31" s="1">
        <f>'NZSS Level 7'!K17</f>
        <v>0</v>
      </c>
      <c r="O31" s="1">
        <f>'NZSS Level 7'!T17</f>
        <v>11.7</v>
      </c>
      <c r="P31" s="1">
        <f>'NZSS Level 7'!U17</f>
        <v>3</v>
      </c>
      <c r="Q31" s="1">
        <f>'NZSS Level 7'!L25</f>
        <v>4.1999999999999993</v>
      </c>
      <c r="R31" s="1">
        <f>'NZSS Level 7'!M25</f>
        <v>0</v>
      </c>
      <c r="S31" s="1">
        <f>'NZSS Level 7'!O25</f>
        <v>1.2</v>
      </c>
      <c r="T31" s="1">
        <f>'NZSS Level 7'!Q25</f>
        <v>2.1</v>
      </c>
      <c r="U31" s="1">
        <f>'NZSS Level 7'!K25</f>
        <v>0</v>
      </c>
      <c r="V31" s="1">
        <f>'NZSS Level 7'!T25</f>
        <v>14.399999999999999</v>
      </c>
      <c r="W31" s="1">
        <f>'NZSS Level 7'!U25</f>
        <v>1</v>
      </c>
      <c r="X31" s="1">
        <f>H31+O31+V31</f>
        <v>38.4</v>
      </c>
      <c r="Y31" s="1">
        <f>RANK(X31,$X$31:$X$35)</f>
        <v>1</v>
      </c>
    </row>
    <row r="32" spans="1:26" x14ac:dyDescent="0.2">
      <c r="A32" s="1" t="str">
        <f>'NZSS Level 7'!A11</f>
        <v>Seraphine Rive </v>
      </c>
      <c r="B32" s="1" t="str">
        <f>'NZSS Level 7'!B11</f>
        <v>Western Springs College</v>
      </c>
      <c r="C32" s="1">
        <f>'NZSS Level 7'!L11</f>
        <v>3.2</v>
      </c>
      <c r="D32" s="1">
        <f>'NZSS Level 7'!M11</f>
        <v>0</v>
      </c>
      <c r="E32" s="1">
        <f>'NZSS Level 7'!O11</f>
        <v>1.9</v>
      </c>
      <c r="F32" s="1">
        <f>'NZSS Level 7'!Q11</f>
        <v>2.4500000000000002</v>
      </c>
      <c r="G32" s="1">
        <f>'NZSS Level 7'!K11</f>
        <v>0</v>
      </c>
      <c r="H32" s="1">
        <f>'NZSS Level 7'!T11</f>
        <v>12.350000000000001</v>
      </c>
      <c r="I32" s="1">
        <f>'NZSS Level 7'!U11</f>
        <v>1</v>
      </c>
      <c r="J32" s="1">
        <f>'NZSS Level 7'!L19</f>
        <v>3.4</v>
      </c>
      <c r="K32" s="1">
        <f>'NZSS Level 7'!M19</f>
        <v>0</v>
      </c>
      <c r="L32" s="1">
        <f>'NZSS Level 7'!O19</f>
        <v>1.65</v>
      </c>
      <c r="M32" s="1">
        <f>'NZSS Level 7'!Q19</f>
        <v>1.9500000000000002</v>
      </c>
      <c r="N32" s="1">
        <f>'NZSS Level 7'!K19</f>
        <v>0</v>
      </c>
      <c r="O32" s="1">
        <f>'NZSS Level 7'!T19</f>
        <v>13.3</v>
      </c>
      <c r="P32" s="1">
        <f>'NZSS Level 7'!U19</f>
        <v>1</v>
      </c>
      <c r="Q32" s="1">
        <f>'NZSS Level 7'!L27</f>
        <v>3.6</v>
      </c>
      <c r="R32" s="1">
        <f>'NZSS Level 7'!M27</f>
        <v>0</v>
      </c>
      <c r="S32" s="1">
        <f>'NZSS Level 7'!O27</f>
        <v>1.65</v>
      </c>
      <c r="T32" s="1">
        <f>'NZSS Level 7'!Q27</f>
        <v>2.9</v>
      </c>
      <c r="U32" s="1">
        <f>'NZSS Level 7'!K27</f>
        <v>0</v>
      </c>
      <c r="V32" s="1">
        <f>'NZSS Level 7'!T27</f>
        <v>12.549999999999999</v>
      </c>
      <c r="W32" s="1">
        <f>'NZSS Level 7'!U27</f>
        <v>2</v>
      </c>
      <c r="X32" s="1">
        <f>H32+O32+V32</f>
        <v>38.200000000000003</v>
      </c>
      <c r="Y32" s="1">
        <f>RANK(X32,$X$31:$X$35)</f>
        <v>2</v>
      </c>
    </row>
    <row r="33" spans="1:32" x14ac:dyDescent="0.2">
      <c r="A33" s="1" t="str">
        <f>'NZSS Level 7'!A12</f>
        <v>Brooke Watkins</v>
      </c>
      <c r="B33" s="1" t="str">
        <f>'NZSS Level 7'!B12</f>
        <v>Tauranga Girls College</v>
      </c>
      <c r="C33" s="1">
        <f>'NZSS Level 7'!L12</f>
        <v>2.2999999999999998</v>
      </c>
      <c r="D33" s="1">
        <f>'NZSS Level 7'!M12</f>
        <v>0</v>
      </c>
      <c r="E33" s="1">
        <f>'NZSS Level 7'!O12</f>
        <v>1.7000000000000002</v>
      </c>
      <c r="F33" s="1">
        <f>'NZSS Level 7'!Q12</f>
        <v>3.65</v>
      </c>
      <c r="G33" s="1">
        <f>'NZSS Level 7'!K12</f>
        <v>0</v>
      </c>
      <c r="H33" s="1">
        <f>'NZSS Level 7'!T12</f>
        <v>10.45</v>
      </c>
      <c r="I33" s="1">
        <f>'NZSS Level 7'!U12</f>
        <v>4</v>
      </c>
      <c r="J33" s="1">
        <f>'NZSS Level 7'!L20</f>
        <v>2.8</v>
      </c>
      <c r="K33" s="1">
        <f>'NZSS Level 7'!M20</f>
        <v>0</v>
      </c>
      <c r="L33" s="1">
        <f>'NZSS Level 7'!O20</f>
        <v>1.5</v>
      </c>
      <c r="M33" s="1">
        <f>'NZSS Level 7'!Q20</f>
        <v>2.75</v>
      </c>
      <c r="N33" s="1">
        <f>'NZSS Level 7'!K20</f>
        <v>0</v>
      </c>
      <c r="O33" s="1">
        <f>'NZSS Level 7'!T20</f>
        <v>12.05</v>
      </c>
      <c r="P33" s="1">
        <f>'NZSS Level 7'!U20</f>
        <v>2</v>
      </c>
      <c r="Q33" s="1">
        <f>'NZSS Level 7'!L28</f>
        <v>2.5499999999999998</v>
      </c>
      <c r="R33" s="1">
        <f>'NZSS Level 7'!M28</f>
        <v>0</v>
      </c>
      <c r="S33" s="1">
        <f>'NZSS Level 7'!O28</f>
        <v>1.95</v>
      </c>
      <c r="T33" s="1">
        <f>'NZSS Level 7'!Q28</f>
        <v>3.45</v>
      </c>
      <c r="U33" s="1">
        <f>'NZSS Level 7'!K28</f>
        <v>0</v>
      </c>
      <c r="V33" s="1">
        <f>'NZSS Level 7'!T28</f>
        <v>10.649999999999999</v>
      </c>
      <c r="W33" s="1">
        <f>'NZSS Level 7'!U28</f>
        <v>3</v>
      </c>
      <c r="X33" s="1">
        <f>H33+O33+V33</f>
        <v>33.15</v>
      </c>
      <c r="Y33" s="1">
        <f>RANK(X33,$X$31:$X$35)</f>
        <v>3</v>
      </c>
    </row>
    <row r="34" spans="1:32" x14ac:dyDescent="0.2">
      <c r="A34" s="1" t="str">
        <f>'NZSS Level 7'!A10</f>
        <v>Sunny Davis</v>
      </c>
      <c r="B34" s="1" t="str">
        <f>'NZSS Level 7'!B10</f>
        <v>Tauranga Girls College</v>
      </c>
      <c r="C34" s="1">
        <f>'NZSS Level 7'!L10</f>
        <v>2.6500000000000004</v>
      </c>
      <c r="D34" s="1">
        <f>'NZSS Level 7'!M10</f>
        <v>0</v>
      </c>
      <c r="E34" s="1">
        <f>'NZSS Level 7'!O10</f>
        <v>2.35</v>
      </c>
      <c r="F34" s="1">
        <f>'NZSS Level 7'!Q10</f>
        <v>3.15</v>
      </c>
      <c r="G34" s="1">
        <f>'NZSS Level 7'!K10</f>
        <v>0</v>
      </c>
      <c r="H34" s="1">
        <f>'NZSS Level 7'!T10</f>
        <v>10.65</v>
      </c>
      <c r="I34" s="1">
        <f>'NZSS Level 7'!U10</f>
        <v>3</v>
      </c>
      <c r="J34" s="1">
        <f>'NZSS Level 7'!L18</f>
        <v>2.85</v>
      </c>
      <c r="K34" s="1">
        <f>'NZSS Level 7'!M18</f>
        <v>0</v>
      </c>
      <c r="L34" s="1">
        <f>'NZSS Level 7'!O18</f>
        <v>1.9</v>
      </c>
      <c r="M34" s="1">
        <f>'NZSS Level 7'!Q18</f>
        <v>3.45</v>
      </c>
      <c r="N34" s="1">
        <f>'NZSS Level 7'!K18</f>
        <v>0</v>
      </c>
      <c r="O34" s="1">
        <f>'NZSS Level 7'!T18</f>
        <v>11</v>
      </c>
      <c r="P34" s="1">
        <f>'NZSS Level 7'!U18</f>
        <v>4</v>
      </c>
      <c r="Q34" s="1">
        <f>'NZSS Level 7'!L26</f>
        <v>1.8</v>
      </c>
      <c r="R34" s="1">
        <f>'NZSS Level 7'!M26</f>
        <v>0</v>
      </c>
      <c r="S34" s="1">
        <f>'NZSS Level 7'!O26</f>
        <v>2.1500000000000004</v>
      </c>
      <c r="T34" s="1">
        <f>'NZSS Level 7'!Q26</f>
        <v>4.1500000000000004</v>
      </c>
      <c r="U34" s="1">
        <f>'NZSS Level 7'!K26</f>
        <v>0</v>
      </c>
      <c r="V34" s="1">
        <f>'NZSS Level 7'!T26</f>
        <v>9</v>
      </c>
      <c r="W34" s="1">
        <f>'NZSS Level 7'!U26</f>
        <v>4</v>
      </c>
      <c r="X34" s="1">
        <f>H34+O34+V34</f>
        <v>30.65</v>
      </c>
      <c r="Y34" s="1">
        <f>RANK(X34,$X$31:$X$35)</f>
        <v>4</v>
      </c>
    </row>
    <row r="35" spans="1:32" x14ac:dyDescent="0.2">
      <c r="A35" s="1" t="str">
        <f>'NZSS Level 7'!A8</f>
        <v>Rebekka King</v>
      </c>
      <c r="B35" s="1" t="str">
        <f>'NZSS Level 7'!B8</f>
        <v>Otumoetai College</v>
      </c>
      <c r="C35" s="1">
        <f>'NZSS Level 7'!L8</f>
        <v>0.85000000000000009</v>
      </c>
      <c r="D35" s="1">
        <f>'NZSS Level 7'!M8</f>
        <v>0</v>
      </c>
      <c r="E35" s="1">
        <f>'NZSS Level 7'!O8</f>
        <v>3.3</v>
      </c>
      <c r="F35" s="1">
        <f>'NZSS Level 7'!Q8</f>
        <v>4.3499999999999996</v>
      </c>
      <c r="G35" s="1">
        <f>'NZSS Level 7'!K8</f>
        <v>0</v>
      </c>
      <c r="H35" s="1">
        <f>'NZSS Level 7'!T8</f>
        <v>6.7000000000000011</v>
      </c>
      <c r="I35" s="1">
        <f>'NZSS Level 7'!U8</f>
        <v>5</v>
      </c>
      <c r="J35" s="1">
        <f>'NZSS Level 7'!L16</f>
        <v>1.1000000000000001</v>
      </c>
      <c r="K35" s="1">
        <f>'NZSS Level 7'!M16</f>
        <v>0</v>
      </c>
      <c r="L35" s="1">
        <f>'NZSS Level 7'!O16</f>
        <v>2.2999999999999998</v>
      </c>
      <c r="M35" s="1">
        <f>'NZSS Level 7'!Q16</f>
        <v>3.8</v>
      </c>
      <c r="N35" s="1">
        <f>'NZSS Level 7'!K16</f>
        <v>0</v>
      </c>
      <c r="O35" s="1">
        <f>'NZSS Level 7'!T16</f>
        <v>8.5</v>
      </c>
      <c r="P35" s="1">
        <f>'NZSS Level 7'!U16</f>
        <v>5</v>
      </c>
      <c r="Q35" s="1">
        <f>'NZSS Level 7'!L24</f>
        <v>0.8</v>
      </c>
      <c r="R35" s="1">
        <f>'NZSS Level 7'!M24</f>
        <v>0</v>
      </c>
      <c r="S35" s="1">
        <f>'NZSS Level 7'!O24</f>
        <v>1.9</v>
      </c>
      <c r="T35" s="1">
        <f>'NZSS Level 7'!Q24</f>
        <v>4.8499999999999996</v>
      </c>
      <c r="U35" s="1">
        <f>'NZSS Level 7'!K24</f>
        <v>0</v>
      </c>
      <c r="V35" s="1">
        <f>'NZSS Level 7'!T24</f>
        <v>7.55</v>
      </c>
      <c r="W35" s="1">
        <f>'NZSS Level 7'!U24</f>
        <v>5</v>
      </c>
      <c r="X35" s="1">
        <f>H35+O35+V35</f>
        <v>22.75</v>
      </c>
      <c r="Y35" s="1">
        <f>RANK(X35,$X$31:$X$35)</f>
        <v>5</v>
      </c>
    </row>
    <row r="37" spans="1:32" x14ac:dyDescent="0.2">
      <c r="A37" s="15" t="str">
        <f>'NZSS Level 8'!A4</f>
        <v>Level 8</v>
      </c>
      <c r="B37" s="16"/>
      <c r="C37" s="27" t="s">
        <v>52</v>
      </c>
      <c r="D37" s="29"/>
      <c r="E37" s="31"/>
      <c r="F37" s="31"/>
      <c r="G37" s="31"/>
      <c r="H37" s="31"/>
      <c r="I37" s="28"/>
      <c r="J37" s="27" t="s">
        <v>50</v>
      </c>
      <c r="K37" s="29"/>
      <c r="L37" s="29"/>
      <c r="M37" s="29"/>
      <c r="N37" s="29"/>
      <c r="O37" s="29"/>
      <c r="P37" s="30"/>
      <c r="Q37" s="27" t="s">
        <v>53</v>
      </c>
      <c r="R37" s="29"/>
      <c r="S37" s="29"/>
      <c r="T37" s="29"/>
      <c r="U37" s="29"/>
      <c r="V37" s="29"/>
      <c r="W37" s="30"/>
      <c r="X37" s="27" t="s">
        <v>54</v>
      </c>
      <c r="Y37" s="29"/>
      <c r="Z37" s="29"/>
      <c r="AA37" s="29"/>
      <c r="AB37" s="29"/>
      <c r="AC37" s="29"/>
      <c r="AD37" s="30"/>
      <c r="AE37" s="27" t="s">
        <v>51</v>
      </c>
      <c r="AF37" s="28"/>
    </row>
    <row r="38" spans="1:32" x14ac:dyDescent="0.2">
      <c r="A38" s="2" t="s">
        <v>0</v>
      </c>
      <c r="B38" s="2" t="s">
        <v>45</v>
      </c>
      <c r="C38" s="2" t="s">
        <v>56</v>
      </c>
      <c r="D38" s="2" t="s">
        <v>57</v>
      </c>
      <c r="E38" s="5" t="s">
        <v>46</v>
      </c>
      <c r="F38" s="5" t="s">
        <v>47</v>
      </c>
      <c r="G38" s="5" t="s">
        <v>49</v>
      </c>
      <c r="H38" s="5" t="s">
        <v>62</v>
      </c>
      <c r="I38" s="5" t="s">
        <v>43</v>
      </c>
      <c r="J38" s="2" t="s">
        <v>56</v>
      </c>
      <c r="K38" s="2" t="s">
        <v>57</v>
      </c>
      <c r="L38" s="5" t="s">
        <v>46</v>
      </c>
      <c r="M38" s="5" t="s">
        <v>47</v>
      </c>
      <c r="N38" s="5" t="s">
        <v>49</v>
      </c>
      <c r="O38" s="5" t="s">
        <v>62</v>
      </c>
      <c r="P38" s="5" t="s">
        <v>43</v>
      </c>
      <c r="Q38" s="2" t="s">
        <v>56</v>
      </c>
      <c r="R38" s="2" t="s">
        <v>57</v>
      </c>
      <c r="S38" s="5" t="s">
        <v>46</v>
      </c>
      <c r="T38" s="5" t="s">
        <v>47</v>
      </c>
      <c r="U38" s="5" t="s">
        <v>49</v>
      </c>
      <c r="V38" s="5" t="s">
        <v>62</v>
      </c>
      <c r="W38" s="5" t="s">
        <v>43</v>
      </c>
      <c r="X38" s="2" t="s">
        <v>56</v>
      </c>
      <c r="Y38" s="2" t="s">
        <v>57</v>
      </c>
      <c r="Z38" s="5" t="s">
        <v>46</v>
      </c>
      <c r="AA38" s="5" t="s">
        <v>47</v>
      </c>
      <c r="AB38" s="5" t="s">
        <v>49</v>
      </c>
      <c r="AC38" s="5" t="s">
        <v>62</v>
      </c>
      <c r="AD38" s="5" t="s">
        <v>43</v>
      </c>
      <c r="AE38" s="5" t="s">
        <v>62</v>
      </c>
      <c r="AF38" s="5" t="s">
        <v>43</v>
      </c>
    </row>
    <row r="39" spans="1:32" x14ac:dyDescent="0.2">
      <c r="A39" s="1" t="str">
        <f>'NZSS Level 8'!A9</f>
        <v>Jasmine Evans</v>
      </c>
      <c r="B39" s="1" t="str">
        <f>'NZSS Level 8'!B9</f>
        <v>Otumoetai College</v>
      </c>
      <c r="C39" s="1">
        <f>'NZSS Level 8'!L9</f>
        <v>1.7</v>
      </c>
      <c r="D39" s="1">
        <f>'NZSS Level 8'!M9</f>
        <v>1.7</v>
      </c>
      <c r="E39" s="1">
        <f>'NZSS Level 8'!O9</f>
        <v>2.2000000000000002</v>
      </c>
      <c r="F39" s="1">
        <f>'NZSS Level 8'!P9</f>
        <v>3.35</v>
      </c>
      <c r="G39" s="1">
        <f>'NZSS Level 8'!K9</f>
        <v>0</v>
      </c>
      <c r="H39" s="1">
        <f>'NZSS Level 8'!R9</f>
        <v>7.85</v>
      </c>
      <c r="I39" s="1">
        <f>'NZSS Level 8'!S9</f>
        <v>1</v>
      </c>
      <c r="J39" s="1">
        <f>'NZSS Level 8'!L14</f>
        <v>1.7</v>
      </c>
      <c r="K39" s="1">
        <f>'NZSS Level 8'!M14</f>
        <v>2.25</v>
      </c>
      <c r="L39" s="1">
        <f>'NZSS Level 8'!O14</f>
        <v>1.9500000000000002</v>
      </c>
      <c r="M39" s="1">
        <f>'NZSS Level 8'!P14</f>
        <v>3.55</v>
      </c>
      <c r="N39" s="1">
        <f>'NZSS Level 8'!K14</f>
        <v>0</v>
      </c>
      <c r="O39" s="1">
        <f>'NZSS Level 8'!R14</f>
        <v>8.4499999999999993</v>
      </c>
      <c r="P39" s="1">
        <f>'NZSS Level 8'!S14</f>
        <v>2</v>
      </c>
      <c r="Q39" s="1">
        <f>'NZSS Level 8'!L19</f>
        <v>2.1</v>
      </c>
      <c r="R39" s="1">
        <f>'NZSS Level 8'!M19</f>
        <v>2.1500000000000004</v>
      </c>
      <c r="S39" s="1">
        <f>'NZSS Level 8'!O19</f>
        <v>1.85</v>
      </c>
      <c r="T39" s="1">
        <f>'NZSS Level 8'!P19</f>
        <v>2.95</v>
      </c>
      <c r="U39" s="1">
        <f>'NZSS Level 8'!K19</f>
        <v>0</v>
      </c>
      <c r="V39" s="12">
        <f>'NZSS Level 8'!R19</f>
        <v>9.4499999999999993</v>
      </c>
      <c r="W39" s="12">
        <f>'NZSS Level 8'!S19</f>
        <v>1</v>
      </c>
      <c r="X39" s="1">
        <f>'NZSS Level 8'!L24</f>
        <v>2.2000000000000002</v>
      </c>
      <c r="Y39" s="1">
        <f>'NZSS Level 8'!M24</f>
        <v>1.4</v>
      </c>
      <c r="Z39" s="1">
        <f>'NZSS Level 8'!O24</f>
        <v>1.75</v>
      </c>
      <c r="AA39" s="1">
        <f>'NZSS Level 8'!P24</f>
        <v>3.65</v>
      </c>
      <c r="AB39" s="1">
        <f>'NZSS Level 8'!K24</f>
        <v>0</v>
      </c>
      <c r="AC39" s="12">
        <f>'NZSS Level 8'!R24</f>
        <v>8.1999999999999993</v>
      </c>
      <c r="AD39" s="12">
        <f>'NZSS Level 8'!S24</f>
        <v>1</v>
      </c>
      <c r="AE39" s="1">
        <f>H39+O39+V39+AC39</f>
        <v>33.949999999999996</v>
      </c>
      <c r="AF39" s="1">
        <f>RANK(AE39,$AE$39:$AE$40)</f>
        <v>1</v>
      </c>
    </row>
    <row r="40" spans="1:32" x14ac:dyDescent="0.2">
      <c r="A40" s="1" t="str">
        <f>'NZSS Level 8'!A8</f>
        <v>Amelia Harvey</v>
      </c>
      <c r="B40" s="1" t="str">
        <f>'NZSS Level 8'!B8</f>
        <v>Tauranga Girls College</v>
      </c>
      <c r="C40" s="1">
        <f>'NZSS Level 8'!L8</f>
        <v>1.1000000000000001</v>
      </c>
      <c r="D40" s="1">
        <f>'NZSS Level 8'!M8</f>
        <v>1.6</v>
      </c>
      <c r="E40" s="1">
        <f>'NZSS Level 8'!O8</f>
        <v>2.4</v>
      </c>
      <c r="F40" s="1">
        <f>'NZSS Level 8'!P8</f>
        <v>3.5</v>
      </c>
      <c r="G40" s="1">
        <f>'NZSS Level 8'!K8</f>
        <v>0</v>
      </c>
      <c r="H40" s="1">
        <f>'NZSS Level 8'!R8</f>
        <v>6.7999999999999989</v>
      </c>
      <c r="I40" s="1">
        <f>'NZSS Level 8'!S8</f>
        <v>2</v>
      </c>
      <c r="J40" s="1">
        <f>'NZSS Level 8'!L13</f>
        <v>1.35</v>
      </c>
      <c r="K40" s="1">
        <f>'NZSS Level 8'!M13</f>
        <v>2.6500000000000004</v>
      </c>
      <c r="L40" s="1">
        <f>'NZSS Level 8'!O13</f>
        <v>1.6</v>
      </c>
      <c r="M40" s="1">
        <f>'NZSS Level 8'!P13</f>
        <v>3.75</v>
      </c>
      <c r="N40" s="1">
        <f>'NZSS Level 8'!K13</f>
        <v>0</v>
      </c>
      <c r="O40" s="1">
        <f>'NZSS Level 8'!R13</f>
        <v>8.65</v>
      </c>
      <c r="P40" s="1">
        <f>'NZSS Level 8'!S13</f>
        <v>1</v>
      </c>
      <c r="Q40" s="1">
        <f>'NZSS Level 8'!L18</f>
        <v>1.6</v>
      </c>
      <c r="R40" s="1">
        <f>'NZSS Level 8'!M18</f>
        <v>1.9</v>
      </c>
      <c r="S40" s="1">
        <f>'NZSS Level 8'!O18</f>
        <v>2</v>
      </c>
      <c r="T40" s="1">
        <f>'NZSS Level 8'!P18</f>
        <v>3.45</v>
      </c>
      <c r="U40" s="1">
        <f>'NZSS Level 8'!K18</f>
        <v>0</v>
      </c>
      <c r="V40" s="12">
        <f>'NZSS Level 8'!R18</f>
        <v>8.0500000000000007</v>
      </c>
      <c r="W40" s="12">
        <f>'NZSS Level 8'!S18</f>
        <v>2</v>
      </c>
      <c r="X40" s="1">
        <f>'NZSS Level 8'!L23</f>
        <v>1.4</v>
      </c>
      <c r="Y40" s="1">
        <f>'NZSS Level 8'!M23</f>
        <v>1.25</v>
      </c>
      <c r="Z40" s="1">
        <f>'NZSS Level 8'!O23</f>
        <v>1.7000000000000002</v>
      </c>
      <c r="AA40" s="1">
        <f>'NZSS Level 8'!P23</f>
        <v>3.65</v>
      </c>
      <c r="AB40" s="1">
        <f>'NZSS Level 8'!K23</f>
        <v>0</v>
      </c>
      <c r="AC40" s="12">
        <f>'NZSS Level 8'!R23</f>
        <v>7.3000000000000007</v>
      </c>
      <c r="AD40" s="12">
        <f>'NZSS Level 8'!S23</f>
        <v>2</v>
      </c>
      <c r="AE40" s="1">
        <f>H40+O40+V40+AC40</f>
        <v>30.8</v>
      </c>
      <c r="AF40" s="1">
        <f>RANK(AE40,$AE$39:$AE$40)</f>
        <v>2</v>
      </c>
    </row>
    <row r="42" spans="1:32" x14ac:dyDescent="0.2">
      <c r="A42" s="15" t="str">
        <f>'NZSS Level 9'!A4</f>
        <v>Level 9</v>
      </c>
      <c r="B42" s="16"/>
      <c r="C42" s="27" t="s">
        <v>52</v>
      </c>
      <c r="D42" s="29"/>
      <c r="E42" s="31"/>
      <c r="F42" s="31"/>
      <c r="G42" s="31"/>
      <c r="H42" s="31"/>
      <c r="I42" s="28"/>
      <c r="J42" s="27" t="s">
        <v>53</v>
      </c>
      <c r="K42" s="29"/>
      <c r="L42" s="29"/>
      <c r="M42" s="29"/>
      <c r="N42" s="29"/>
      <c r="O42" s="29"/>
      <c r="P42" s="30"/>
      <c r="Q42" s="27" t="s">
        <v>55</v>
      </c>
      <c r="R42" s="29"/>
      <c r="S42" s="29"/>
      <c r="T42" s="29"/>
      <c r="U42" s="29"/>
      <c r="V42" s="29"/>
      <c r="W42" s="30"/>
      <c r="X42" s="27" t="s">
        <v>54</v>
      </c>
      <c r="Y42" s="29"/>
      <c r="Z42" s="29"/>
      <c r="AA42" s="29"/>
      <c r="AB42" s="29"/>
      <c r="AC42" s="29"/>
      <c r="AD42" s="30"/>
      <c r="AE42" s="27" t="s">
        <v>51</v>
      </c>
      <c r="AF42" s="30"/>
    </row>
    <row r="43" spans="1:32" x14ac:dyDescent="0.2">
      <c r="A43" s="2" t="s">
        <v>0</v>
      </c>
      <c r="B43" s="2" t="s">
        <v>45</v>
      </c>
      <c r="C43" s="2" t="s">
        <v>56</v>
      </c>
      <c r="D43" s="2" t="s">
        <v>57</v>
      </c>
      <c r="E43" s="5" t="s">
        <v>46</v>
      </c>
      <c r="F43" s="5" t="s">
        <v>47</v>
      </c>
      <c r="G43" s="5" t="s">
        <v>49</v>
      </c>
      <c r="H43" s="5" t="s">
        <v>62</v>
      </c>
      <c r="I43" s="5" t="s">
        <v>43</v>
      </c>
      <c r="J43" s="2" t="s">
        <v>56</v>
      </c>
      <c r="K43" s="2" t="s">
        <v>57</v>
      </c>
      <c r="L43" s="5" t="s">
        <v>46</v>
      </c>
      <c r="M43" s="5" t="s">
        <v>47</v>
      </c>
      <c r="N43" s="5" t="s">
        <v>49</v>
      </c>
      <c r="O43" s="5" t="s">
        <v>62</v>
      </c>
      <c r="P43" s="5" t="s">
        <v>43</v>
      </c>
      <c r="Q43" s="2" t="s">
        <v>56</v>
      </c>
      <c r="R43" s="2" t="s">
        <v>57</v>
      </c>
      <c r="S43" s="5" t="s">
        <v>46</v>
      </c>
      <c r="T43" s="5" t="s">
        <v>47</v>
      </c>
      <c r="U43" s="5" t="s">
        <v>49</v>
      </c>
      <c r="V43" s="5" t="s">
        <v>62</v>
      </c>
      <c r="W43" s="5" t="s">
        <v>43</v>
      </c>
      <c r="X43" s="2" t="s">
        <v>56</v>
      </c>
      <c r="Y43" s="2" t="s">
        <v>57</v>
      </c>
      <c r="Z43" s="5" t="s">
        <v>46</v>
      </c>
      <c r="AA43" s="5" t="s">
        <v>47</v>
      </c>
      <c r="AB43" s="5" t="s">
        <v>49</v>
      </c>
      <c r="AC43" s="5" t="s">
        <v>62</v>
      </c>
      <c r="AD43" s="5" t="s">
        <v>43</v>
      </c>
      <c r="AE43" s="5" t="s">
        <v>62</v>
      </c>
      <c r="AF43" s="5" t="s">
        <v>43</v>
      </c>
    </row>
    <row r="44" spans="1:32" x14ac:dyDescent="0.2">
      <c r="A44" s="1" t="str">
        <f>'NZSS Level 9'!A9</f>
        <v>Bobbi-Rose Holmes</v>
      </c>
      <c r="B44" s="1" t="str">
        <f>'NZSS Level 9'!B9</f>
        <v>Otumoetai College</v>
      </c>
      <c r="C44" s="1">
        <f>'NZSS Level 9'!L9</f>
        <v>2</v>
      </c>
      <c r="D44" s="1">
        <f>'NZSS Level 9'!M9</f>
        <v>1.75</v>
      </c>
      <c r="E44" s="1">
        <f>'NZSS Level 9'!O9</f>
        <v>1.7000000000000002</v>
      </c>
      <c r="F44" s="1">
        <f>'NZSS Level 9'!P9</f>
        <v>3.65</v>
      </c>
      <c r="G44" s="1">
        <f>'NZSS Level 9'!K9</f>
        <v>0</v>
      </c>
      <c r="H44" s="1">
        <f>'NZSS Level 9'!R9</f>
        <v>8.4</v>
      </c>
      <c r="I44" s="1">
        <f>'NZSS Level 9'!S9</f>
        <v>1</v>
      </c>
      <c r="J44" s="1">
        <f>'NZSS Level 9'!L16</f>
        <v>2.0499999999999998</v>
      </c>
      <c r="K44" s="1">
        <f>'NZSS Level 9'!M16</f>
        <v>2.7</v>
      </c>
      <c r="L44" s="1">
        <f>'NZSS Level 9'!O16</f>
        <v>1.3</v>
      </c>
      <c r="M44" s="1">
        <f>'NZSS Level 9'!P16</f>
        <v>4.3499999999999996</v>
      </c>
      <c r="N44" s="1">
        <f>'NZSS Level 9'!K16</f>
        <v>0</v>
      </c>
      <c r="O44" s="1">
        <f>'NZSS Level 9'!R16</f>
        <v>9.1000000000000014</v>
      </c>
      <c r="P44" s="1">
        <f>'NZSS Level 9'!S16</f>
        <v>1</v>
      </c>
      <c r="Q44" s="1">
        <f>'NZSS Level 9'!L23</f>
        <v>2.4</v>
      </c>
      <c r="R44" s="1">
        <f>'NZSS Level 9'!M23</f>
        <v>2.1</v>
      </c>
      <c r="S44" s="1">
        <f>'NZSS Level 9'!O23</f>
        <v>1.8</v>
      </c>
      <c r="T44" s="1">
        <f>'NZSS Level 9'!P23</f>
        <v>3.8499999999999996</v>
      </c>
      <c r="U44" s="1">
        <f>'NZSS Level 9'!K23</f>
        <v>0</v>
      </c>
      <c r="V44" s="1">
        <f>'NZSS Level 9'!R23</f>
        <v>8.8500000000000014</v>
      </c>
      <c r="W44" s="1">
        <f>'NZSS Level 9'!S23</f>
        <v>2</v>
      </c>
      <c r="X44" s="1">
        <f>'NZSS Level 9'!L30</f>
        <v>2</v>
      </c>
      <c r="Y44" s="1">
        <f>'NZSS Level 9'!M30</f>
        <v>1.55</v>
      </c>
      <c r="Z44" s="1">
        <f>'NZSS Level 9'!O30</f>
        <v>1.5499999999999998</v>
      </c>
      <c r="AA44" s="1">
        <f>'NZSS Level 9'!P30</f>
        <v>3.75</v>
      </c>
      <c r="AB44" s="1">
        <f>'NZSS Level 9'!K30</f>
        <v>0</v>
      </c>
      <c r="AC44" s="1">
        <f>'NZSS Level 9'!R30</f>
        <v>8.25</v>
      </c>
      <c r="AD44" s="1">
        <f>'NZSS Level 9'!S30</f>
        <v>1</v>
      </c>
      <c r="AE44" s="1">
        <f>H44+O44+V44+AC44</f>
        <v>34.6</v>
      </c>
      <c r="AF44" s="1">
        <f>RANK(AE44,$AE$44:$AE$47)</f>
        <v>1</v>
      </c>
    </row>
    <row r="45" spans="1:32" x14ac:dyDescent="0.2">
      <c r="A45" s="1" t="str">
        <f>'NZSS Level 9'!A10</f>
        <v>Carlene Smith</v>
      </c>
      <c r="B45" s="1" t="str">
        <f>'NZSS Level 9'!B10</f>
        <v>Rosehill College</v>
      </c>
      <c r="C45" s="1">
        <f>'NZSS Level 9'!L10</f>
        <v>2.4000000000000004</v>
      </c>
      <c r="D45" s="1">
        <f>'NZSS Level 9'!M10</f>
        <v>0.9</v>
      </c>
      <c r="E45" s="1">
        <f>'NZSS Level 9'!O10</f>
        <v>1.8</v>
      </c>
      <c r="F45" s="1">
        <f>'NZSS Level 9'!P10</f>
        <v>3.85</v>
      </c>
      <c r="G45" s="1">
        <f>'NZSS Level 9'!K10</f>
        <v>0</v>
      </c>
      <c r="H45" s="1">
        <f>'NZSS Level 9'!R10</f>
        <v>7.65</v>
      </c>
      <c r="I45" s="1">
        <f>'NZSS Level 9'!S10</f>
        <v>2</v>
      </c>
      <c r="J45" s="1">
        <f>'NZSS Level 9'!L17</f>
        <v>2.2999999999999998</v>
      </c>
      <c r="K45" s="1">
        <f>'NZSS Level 9'!M17</f>
        <v>1.9</v>
      </c>
      <c r="L45" s="1">
        <f>'NZSS Level 9'!O17</f>
        <v>1.75</v>
      </c>
      <c r="M45" s="1">
        <f>'NZSS Level 9'!P17</f>
        <v>4.6500000000000004</v>
      </c>
      <c r="N45" s="1">
        <f>'NZSS Level 9'!K17</f>
        <v>0</v>
      </c>
      <c r="O45" s="1">
        <f>'NZSS Level 9'!R17</f>
        <v>7.7999999999999989</v>
      </c>
      <c r="P45" s="1">
        <f>'NZSS Level 9'!S17</f>
        <v>3</v>
      </c>
      <c r="Q45" s="1">
        <f>'NZSS Level 9'!L24</f>
        <v>2.2999999999999998</v>
      </c>
      <c r="R45" s="1">
        <f>'NZSS Level 9'!M24</f>
        <v>2.4</v>
      </c>
      <c r="S45" s="1">
        <f>'NZSS Level 9'!O24</f>
        <v>1.9</v>
      </c>
      <c r="T45" s="1">
        <f>'NZSS Level 9'!P24</f>
        <v>3.9</v>
      </c>
      <c r="U45" s="1">
        <f>'NZSS Level 9'!K24</f>
        <v>0.3</v>
      </c>
      <c r="V45" s="1">
        <f>'NZSS Level 9'!R24</f>
        <v>8.5999999999999979</v>
      </c>
      <c r="W45" s="1">
        <f>'NZSS Level 9'!S24</f>
        <v>3</v>
      </c>
      <c r="X45" s="1">
        <f>'NZSS Level 9'!L31</f>
        <v>1.95</v>
      </c>
      <c r="Y45" s="1">
        <f>'NZSS Level 9'!M31</f>
        <v>1.4</v>
      </c>
      <c r="Z45" s="1">
        <f>'NZSS Level 9'!O31</f>
        <v>1.75</v>
      </c>
      <c r="AA45" s="1">
        <f>'NZSS Level 9'!P31</f>
        <v>3.65</v>
      </c>
      <c r="AB45" s="1">
        <f>'NZSS Level 9'!K31</f>
        <v>0</v>
      </c>
      <c r="AC45" s="1">
        <f>'NZSS Level 9'!R31</f>
        <v>7.9499999999999993</v>
      </c>
      <c r="AD45" s="1">
        <f>'NZSS Level 9'!S31</f>
        <v>2</v>
      </c>
      <c r="AE45" s="1">
        <f>H45+O45+V45+AC45</f>
        <v>31.999999999999996</v>
      </c>
      <c r="AF45" s="1">
        <f>RANK(AE45,$AE$44:$AE$47)</f>
        <v>2</v>
      </c>
    </row>
    <row r="46" spans="1:32" x14ac:dyDescent="0.2">
      <c r="A46" s="1" t="str">
        <f>'NZSS Level 9'!A8</f>
        <v>Karina Zhu</v>
      </c>
      <c r="B46" s="1" t="str">
        <f>'NZSS Level 9'!B8</f>
        <v>Diocesan School for Girls</v>
      </c>
      <c r="C46" s="1">
        <f>'NZSS Level 9'!L8</f>
        <v>1.7</v>
      </c>
      <c r="D46" s="1">
        <f>'NZSS Level 9'!M8</f>
        <v>1</v>
      </c>
      <c r="E46" s="1">
        <f>'NZSS Level 9'!O8</f>
        <v>2.4</v>
      </c>
      <c r="F46" s="1">
        <f>'NZSS Level 9'!P8</f>
        <v>4.75</v>
      </c>
      <c r="G46" s="1">
        <f>'NZSS Level 9'!K8</f>
        <v>0</v>
      </c>
      <c r="H46" s="1">
        <f>'NZSS Level 9'!R8</f>
        <v>5.5499999999999989</v>
      </c>
      <c r="I46" s="1">
        <f>'NZSS Level 9'!S8</f>
        <v>3</v>
      </c>
      <c r="J46" s="1">
        <f>'NZSS Level 9'!L15</f>
        <v>2.25</v>
      </c>
      <c r="K46" s="1">
        <f>'NZSS Level 9'!M15</f>
        <v>1.9500000000000002</v>
      </c>
      <c r="L46" s="1">
        <f>'NZSS Level 9'!O15</f>
        <v>1.6</v>
      </c>
      <c r="M46" s="1">
        <f>'NZSS Level 9'!P15</f>
        <v>3.95</v>
      </c>
      <c r="N46" s="1">
        <f>'NZSS Level 9'!K15</f>
        <v>0</v>
      </c>
      <c r="O46" s="1">
        <f>'NZSS Level 9'!R15</f>
        <v>8.6499999999999986</v>
      </c>
      <c r="P46" s="1">
        <f>'NZSS Level 9'!S15</f>
        <v>2</v>
      </c>
      <c r="Q46" s="1">
        <f>'NZSS Level 9'!L22</f>
        <v>2</v>
      </c>
      <c r="R46" s="1">
        <f>'NZSS Level 9'!M22</f>
        <v>2.3499999999999996</v>
      </c>
      <c r="S46" s="1">
        <f>'NZSS Level 9'!O22</f>
        <v>1.55</v>
      </c>
      <c r="T46" s="1">
        <f>'NZSS Level 9'!P22</f>
        <v>3.65</v>
      </c>
      <c r="U46" s="1">
        <f>'NZSS Level 9'!K22</f>
        <v>0</v>
      </c>
      <c r="V46" s="1">
        <f>'NZSS Level 9'!R22</f>
        <v>9.1499999999999986</v>
      </c>
      <c r="W46" s="1">
        <f>'NZSS Level 9'!S22</f>
        <v>1</v>
      </c>
      <c r="X46" s="1">
        <f>'NZSS Level 9'!L29</f>
        <v>1.75</v>
      </c>
      <c r="Y46" s="1">
        <f>'NZSS Level 9'!M29</f>
        <v>0.75</v>
      </c>
      <c r="Z46" s="1">
        <f>'NZSS Level 9'!O29</f>
        <v>1.7999999999999998</v>
      </c>
      <c r="AA46" s="1">
        <f>'NZSS Level 9'!P29</f>
        <v>4.75</v>
      </c>
      <c r="AB46" s="1">
        <f>'NZSS Level 9'!K29</f>
        <v>0</v>
      </c>
      <c r="AC46" s="1">
        <f>'NZSS Level 9'!R29</f>
        <v>5.95</v>
      </c>
      <c r="AD46" s="1">
        <f>'NZSS Level 9'!S29</f>
        <v>3</v>
      </c>
      <c r="AE46" s="1">
        <f>H46+O46+V46+AC46</f>
        <v>29.299999999999994</v>
      </c>
      <c r="AF46" s="1">
        <f>RANK(AE46,$AE$44:$AE$47)</f>
        <v>3</v>
      </c>
    </row>
    <row r="47" spans="1:32" x14ac:dyDescent="0.2">
      <c r="A47" s="1" t="str">
        <f>'NZSS Level 9'!A11</f>
        <v>Ella Westenberg</v>
      </c>
      <c r="B47" s="1" t="str">
        <f>'NZSS Level 9'!B11</f>
        <v>Tauranga Girls College</v>
      </c>
      <c r="C47" s="1">
        <f>'NZSS Level 9'!L11</f>
        <v>1.5499999999999998</v>
      </c>
      <c r="D47" s="1">
        <f>'NZSS Level 9'!M11</f>
        <v>0.7</v>
      </c>
      <c r="E47" s="1">
        <f>'NZSS Level 9'!O11</f>
        <v>2.2000000000000002</v>
      </c>
      <c r="F47" s="1">
        <f>'NZSS Level 9'!P11</f>
        <v>4.8499999999999996</v>
      </c>
      <c r="G47" s="1">
        <f>'NZSS Level 9'!K11</f>
        <v>0</v>
      </c>
      <c r="H47" s="1">
        <f>'NZSS Level 9'!R11</f>
        <v>5.2</v>
      </c>
      <c r="I47" s="1">
        <f>'NZSS Level 9'!S11</f>
        <v>4</v>
      </c>
      <c r="J47" s="1">
        <f>'NZSS Level 9'!L18</f>
        <v>1.5</v>
      </c>
      <c r="K47" s="1">
        <f>'NZSS Level 9'!M18</f>
        <v>1.1000000000000001</v>
      </c>
      <c r="L47" s="1">
        <f>'NZSS Level 9'!O18</f>
        <v>2.25</v>
      </c>
      <c r="M47" s="1">
        <f>'NZSS Level 9'!P18</f>
        <v>4</v>
      </c>
      <c r="N47" s="1">
        <f>'NZSS Level 9'!K18</f>
        <v>0</v>
      </c>
      <c r="O47" s="1">
        <f>'NZSS Level 9'!R18</f>
        <v>6.35</v>
      </c>
      <c r="P47" s="1">
        <f>'NZSS Level 9'!S18</f>
        <v>4</v>
      </c>
      <c r="Q47" s="1">
        <f>'NZSS Level 9'!L25</f>
        <v>1.25</v>
      </c>
      <c r="R47" s="1">
        <f>'NZSS Level 9'!M25</f>
        <v>0.8</v>
      </c>
      <c r="S47" s="1">
        <f>'NZSS Level 9'!O25</f>
        <v>2.2999999999999998</v>
      </c>
      <c r="T47" s="1">
        <f>'NZSS Level 9'!P25</f>
        <v>5.35</v>
      </c>
      <c r="U47" s="1">
        <f>'NZSS Level 9'!K25</f>
        <v>0</v>
      </c>
      <c r="V47" s="1">
        <f>'NZSS Level 9'!R25</f>
        <v>4.4000000000000012</v>
      </c>
      <c r="W47" s="1">
        <f>'NZSS Level 9'!S25</f>
        <v>4</v>
      </c>
      <c r="X47" s="1">
        <f>'NZSS Level 9'!L32</f>
        <v>1.25</v>
      </c>
      <c r="Y47" s="1">
        <f>'NZSS Level 9'!M32</f>
        <v>0.75</v>
      </c>
      <c r="Z47" s="1">
        <f>'NZSS Level 9'!O32</f>
        <v>2.0499999999999998</v>
      </c>
      <c r="AA47" s="1">
        <f>'NZSS Level 9'!P32</f>
        <v>4.5500000000000007</v>
      </c>
      <c r="AB47" s="1">
        <f>'NZSS Level 9'!K32</f>
        <v>0</v>
      </c>
      <c r="AC47" s="1">
        <f>'NZSS Level 9'!R32</f>
        <v>5.3999999999999995</v>
      </c>
      <c r="AD47" s="1">
        <f>'NZSS Level 9'!S32</f>
        <v>4</v>
      </c>
      <c r="AE47" s="1">
        <f>H47+O47+V47+AC47</f>
        <v>21.35</v>
      </c>
      <c r="AF47" s="1">
        <f>RANK(AE47,$AE$44:$AE$47)</f>
        <v>4</v>
      </c>
    </row>
    <row r="49" spans="1:32" x14ac:dyDescent="0.2">
      <c r="A49" s="15" t="str">
        <f>'NZSS Level 10'!A4</f>
        <v>Level 10</v>
      </c>
      <c r="B49" s="16"/>
      <c r="C49" s="27" t="s">
        <v>50</v>
      </c>
      <c r="D49" s="29"/>
      <c r="E49" s="31"/>
      <c r="F49" s="31"/>
      <c r="G49" s="31"/>
      <c r="H49" s="31"/>
      <c r="I49" s="28"/>
      <c r="J49" s="27" t="s">
        <v>53</v>
      </c>
      <c r="K49" s="29"/>
      <c r="L49" s="29"/>
      <c r="M49" s="29"/>
      <c r="N49" s="29"/>
      <c r="O49" s="29"/>
      <c r="P49" s="30"/>
      <c r="Q49" s="27" t="s">
        <v>55</v>
      </c>
      <c r="R49" s="29"/>
      <c r="S49" s="29"/>
      <c r="T49" s="29"/>
      <c r="U49" s="29"/>
      <c r="V49" s="29"/>
      <c r="W49" s="30"/>
      <c r="X49" s="27" t="s">
        <v>54</v>
      </c>
      <c r="Y49" s="29"/>
      <c r="Z49" s="29"/>
      <c r="AA49" s="29"/>
      <c r="AB49" s="29"/>
      <c r="AC49" s="29"/>
      <c r="AD49" s="30"/>
      <c r="AE49" s="27" t="s">
        <v>51</v>
      </c>
      <c r="AF49" s="30"/>
    </row>
    <row r="50" spans="1:32" x14ac:dyDescent="0.2">
      <c r="A50" s="2" t="s">
        <v>0</v>
      </c>
      <c r="B50" s="2" t="s">
        <v>45</v>
      </c>
      <c r="C50" s="2" t="s">
        <v>56</v>
      </c>
      <c r="D50" s="2" t="s">
        <v>57</v>
      </c>
      <c r="E50" s="5" t="s">
        <v>46</v>
      </c>
      <c r="F50" s="5" t="s">
        <v>47</v>
      </c>
      <c r="G50" s="5" t="s">
        <v>49</v>
      </c>
      <c r="H50" s="5" t="s">
        <v>62</v>
      </c>
      <c r="I50" s="5" t="s">
        <v>43</v>
      </c>
      <c r="J50" s="2" t="s">
        <v>56</v>
      </c>
      <c r="K50" s="2" t="s">
        <v>57</v>
      </c>
      <c r="L50" s="5" t="s">
        <v>46</v>
      </c>
      <c r="M50" s="5" t="s">
        <v>47</v>
      </c>
      <c r="N50" s="5" t="s">
        <v>49</v>
      </c>
      <c r="O50" s="5" t="s">
        <v>62</v>
      </c>
      <c r="P50" s="5" t="s">
        <v>43</v>
      </c>
      <c r="Q50" s="2" t="s">
        <v>56</v>
      </c>
      <c r="R50" s="2" t="s">
        <v>57</v>
      </c>
      <c r="S50" s="5" t="s">
        <v>46</v>
      </c>
      <c r="T50" s="5" t="s">
        <v>47</v>
      </c>
      <c r="U50" s="5" t="s">
        <v>49</v>
      </c>
      <c r="V50" s="5" t="s">
        <v>62</v>
      </c>
      <c r="W50" s="5" t="s">
        <v>43</v>
      </c>
      <c r="X50" s="2" t="s">
        <v>56</v>
      </c>
      <c r="Y50" s="2" t="s">
        <v>57</v>
      </c>
      <c r="Z50" s="5" t="s">
        <v>46</v>
      </c>
      <c r="AA50" s="5" t="s">
        <v>47</v>
      </c>
      <c r="AB50" s="5" t="s">
        <v>49</v>
      </c>
      <c r="AC50" s="5" t="s">
        <v>62</v>
      </c>
      <c r="AD50" s="5" t="s">
        <v>43</v>
      </c>
      <c r="AE50" s="5" t="s">
        <v>62</v>
      </c>
      <c r="AF50" s="5" t="s">
        <v>43</v>
      </c>
    </row>
    <row r="51" spans="1:32" x14ac:dyDescent="0.2">
      <c r="A51" s="1" t="str">
        <f>'NZSS Level 10'!A8</f>
        <v>Annebell Dogger</v>
      </c>
      <c r="B51" s="1" t="str">
        <f>'NZSS Level 10'!B8</f>
        <v>Elim Christian College</v>
      </c>
      <c r="C51" s="1">
        <f>'NZSS Level 10'!L8</f>
        <v>2.95</v>
      </c>
      <c r="D51" s="1">
        <f>'NZSS Level 10'!M8</f>
        <v>2.1</v>
      </c>
      <c r="E51" s="1">
        <f>'NZSS Level 10'!O8</f>
        <v>1.65</v>
      </c>
      <c r="F51" s="1">
        <f>'NZSS Level 10'!P8</f>
        <v>3.55</v>
      </c>
      <c r="G51" s="1">
        <f>'NZSS Level 10'!K8</f>
        <v>0</v>
      </c>
      <c r="H51" s="1">
        <f>'NZSS Level 10'!R8</f>
        <v>9.8500000000000014</v>
      </c>
      <c r="I51" s="1">
        <f>'NZSS Level 10'!S8</f>
        <v>1</v>
      </c>
      <c r="J51" s="1">
        <f>'NZSS Level 10'!L12</f>
        <v>2.6</v>
      </c>
      <c r="K51" s="1">
        <f>'NZSS Level 10'!M12</f>
        <v>1.6</v>
      </c>
      <c r="L51" s="1">
        <f>'NZSS Level 10'!O12</f>
        <v>2.2999999999999998</v>
      </c>
      <c r="M51" s="1">
        <f>'NZSS Level 10'!P12</f>
        <v>4.9000000000000004</v>
      </c>
      <c r="N51" s="1">
        <f>'NZSS Level 10'!K12</f>
        <v>0</v>
      </c>
      <c r="O51" s="1">
        <f>'NZSS Level 10'!R12</f>
        <v>6.9999999999999991</v>
      </c>
      <c r="P51" s="1">
        <f>'NZSS Level 10'!S12</f>
        <v>1</v>
      </c>
      <c r="Q51" s="1">
        <f>'NZSS Level 10'!L16</f>
        <v>2.75</v>
      </c>
      <c r="R51" s="1">
        <f>'NZSS Level 10'!M16</f>
        <v>1.8</v>
      </c>
      <c r="S51" s="1">
        <f>'NZSS Level 10'!O16</f>
        <v>1.5</v>
      </c>
      <c r="T51" s="1">
        <f>'NZSS Level 10'!P16</f>
        <v>3.25</v>
      </c>
      <c r="U51" s="1">
        <f>'NZSS Level 10'!K16</f>
        <v>0</v>
      </c>
      <c r="V51" s="1">
        <f>'NZSS Level 10'!R16</f>
        <v>9.8000000000000007</v>
      </c>
      <c r="W51" s="1">
        <f>'NZSS Level 10'!S16</f>
        <v>1</v>
      </c>
      <c r="X51" s="1">
        <f>'NZSS Level 10'!L20</f>
        <v>2.4500000000000002</v>
      </c>
      <c r="Y51" s="1">
        <f>'NZSS Level 10'!M20</f>
        <v>0.6</v>
      </c>
      <c r="Z51" s="1">
        <f>'NZSS Level 10'!O20</f>
        <v>2.0499999999999998</v>
      </c>
      <c r="AA51" s="1">
        <f>'NZSS Level 10'!P20</f>
        <v>4.05</v>
      </c>
      <c r="AB51" s="1">
        <f>'NZSS Level 10'!K20</f>
        <v>0</v>
      </c>
      <c r="AC51" s="1">
        <f>'NZSS Level 10'!R20</f>
        <v>6.9500000000000011</v>
      </c>
      <c r="AD51" s="1">
        <f>'NZSS Level 10'!S20</f>
        <v>1</v>
      </c>
      <c r="AE51" s="1">
        <f>H51+O51+V51+AC51</f>
        <v>33.6</v>
      </c>
      <c r="AF51" s="1">
        <f>RANK(AE51,$AE$51:$AE$51)</f>
        <v>1</v>
      </c>
    </row>
    <row r="54" spans="1:32" x14ac:dyDescent="0.2">
      <c r="A54" s="15" t="str">
        <f>'NZSS Junior International'!A4</f>
        <v>Junior International</v>
      </c>
      <c r="B54" s="16"/>
      <c r="C54" s="27" t="s">
        <v>52</v>
      </c>
      <c r="D54" s="29"/>
      <c r="E54" s="31"/>
      <c r="F54" s="31"/>
      <c r="G54" s="31"/>
      <c r="H54" s="31"/>
      <c r="I54" s="28"/>
      <c r="J54" s="27" t="s">
        <v>53</v>
      </c>
      <c r="K54" s="29"/>
      <c r="L54" s="31"/>
      <c r="M54" s="31"/>
      <c r="N54" s="31"/>
      <c r="O54" s="31"/>
      <c r="P54" s="28"/>
      <c r="Q54" s="27" t="s">
        <v>55</v>
      </c>
      <c r="R54" s="29"/>
      <c r="S54" s="31"/>
      <c r="T54" s="31"/>
      <c r="U54" s="31"/>
      <c r="V54" s="31"/>
      <c r="W54" s="28"/>
      <c r="X54" s="27" t="s">
        <v>54</v>
      </c>
      <c r="Y54" s="29"/>
      <c r="Z54" s="31"/>
      <c r="AA54" s="31"/>
      <c r="AB54" s="31"/>
      <c r="AC54" s="31"/>
      <c r="AD54" s="28"/>
      <c r="AE54" s="27" t="s">
        <v>51</v>
      </c>
      <c r="AF54" s="28"/>
    </row>
    <row r="55" spans="1:32" x14ac:dyDescent="0.2">
      <c r="A55" s="2" t="s">
        <v>0</v>
      </c>
      <c r="B55" s="2" t="s">
        <v>45</v>
      </c>
      <c r="C55" s="2" t="s">
        <v>56</v>
      </c>
      <c r="D55" s="2" t="s">
        <v>57</v>
      </c>
      <c r="E55" s="5" t="s">
        <v>46</v>
      </c>
      <c r="F55" s="5" t="s">
        <v>47</v>
      </c>
      <c r="G55" s="5" t="s">
        <v>49</v>
      </c>
      <c r="H55" s="5" t="s">
        <v>62</v>
      </c>
      <c r="I55" s="5" t="s">
        <v>43</v>
      </c>
      <c r="J55" s="2" t="s">
        <v>56</v>
      </c>
      <c r="K55" s="2" t="s">
        <v>57</v>
      </c>
      <c r="L55" s="5" t="s">
        <v>46</v>
      </c>
      <c r="M55" s="5" t="s">
        <v>47</v>
      </c>
      <c r="N55" s="5" t="s">
        <v>49</v>
      </c>
      <c r="O55" s="5" t="s">
        <v>62</v>
      </c>
      <c r="P55" s="5" t="s">
        <v>43</v>
      </c>
      <c r="Q55" s="2" t="s">
        <v>56</v>
      </c>
      <c r="R55" s="2" t="s">
        <v>57</v>
      </c>
      <c r="S55" s="5" t="s">
        <v>46</v>
      </c>
      <c r="T55" s="5" t="s">
        <v>47</v>
      </c>
      <c r="U55" s="5" t="s">
        <v>49</v>
      </c>
      <c r="V55" s="5" t="s">
        <v>62</v>
      </c>
      <c r="W55" s="5" t="s">
        <v>43</v>
      </c>
      <c r="X55" s="2" t="s">
        <v>56</v>
      </c>
      <c r="Y55" s="2" t="s">
        <v>57</v>
      </c>
      <c r="Z55" s="5" t="s">
        <v>46</v>
      </c>
      <c r="AA55" s="5" t="s">
        <v>47</v>
      </c>
      <c r="AB55" s="5" t="s">
        <v>49</v>
      </c>
      <c r="AC55" s="5" t="s">
        <v>62</v>
      </c>
      <c r="AD55" s="5" t="s">
        <v>43</v>
      </c>
      <c r="AE55" s="5" t="s">
        <v>62</v>
      </c>
      <c r="AF55" s="5" t="s">
        <v>43</v>
      </c>
    </row>
    <row r="56" spans="1:32" x14ac:dyDescent="0.2">
      <c r="A56" s="1" t="str">
        <f>'NZSS Junior International'!A14</f>
        <v>Anais Bebelman</v>
      </c>
      <c r="B56" s="1" t="str">
        <f>'NZSS Junior International'!B14</f>
        <v>Sancta Maria College</v>
      </c>
      <c r="C56" s="1">
        <f>'NZSS Junior International'!L14</f>
        <v>2.25</v>
      </c>
      <c r="D56" s="1">
        <f>'NZSS Junior International'!M14</f>
        <v>1.2000000000000002</v>
      </c>
      <c r="E56" s="1">
        <f>'NZSS Junior International'!O14</f>
        <v>2</v>
      </c>
      <c r="F56" s="1">
        <f>'NZSS Junior International'!P14</f>
        <v>3.8499999999999996</v>
      </c>
      <c r="G56" s="1">
        <f>'NZSS Junior International'!K14</f>
        <v>0</v>
      </c>
      <c r="H56" s="1">
        <f>'NZSS Junior International'!R14</f>
        <v>7.6</v>
      </c>
      <c r="I56" s="1">
        <f>'NZSS Junior International'!S14</f>
        <v>5</v>
      </c>
      <c r="J56" s="1">
        <f>'NZSS Junior International'!L25</f>
        <v>2.15</v>
      </c>
      <c r="K56" s="1">
        <f>'NZSS Junior International'!M25</f>
        <v>3.1</v>
      </c>
      <c r="L56" s="1">
        <f>'NZSS Junior International'!O25</f>
        <v>1.7</v>
      </c>
      <c r="M56" s="1">
        <f>'NZSS Junior International'!P25</f>
        <v>3.2</v>
      </c>
      <c r="N56" s="1">
        <f>'NZSS Junior International'!K25</f>
        <v>0</v>
      </c>
      <c r="O56" s="1">
        <f>'NZSS Junior International'!R25</f>
        <v>10.35</v>
      </c>
      <c r="P56" s="1">
        <f>'NZSS Junior International'!S25</f>
        <v>2</v>
      </c>
      <c r="Q56" s="1">
        <f>'NZSS Junior International'!L36</f>
        <v>2.4000000000000004</v>
      </c>
      <c r="R56" s="1">
        <f>'NZSS Junior International'!M36</f>
        <v>3.55</v>
      </c>
      <c r="S56" s="1">
        <f>'NZSS Junior International'!O36</f>
        <v>1.45</v>
      </c>
      <c r="T56" s="1">
        <f>'NZSS Junior International'!P36</f>
        <v>2.5499999999999998</v>
      </c>
      <c r="U56" s="1">
        <f>'NZSS Junior International'!K36</f>
        <v>0</v>
      </c>
      <c r="V56" s="1">
        <f>'NZSS Junior International'!R36</f>
        <v>11.95</v>
      </c>
      <c r="W56" s="1">
        <f>'NZSS Junior International'!S36</f>
        <v>1</v>
      </c>
      <c r="X56" s="1">
        <f>'NZSS Junior International'!L47</f>
        <v>2.1</v>
      </c>
      <c r="Y56" s="1">
        <f>'NZSS Junior International'!M47</f>
        <v>1.6</v>
      </c>
      <c r="Z56" s="1">
        <f>'NZSS Junior International'!O47</f>
        <v>1.2999999999999998</v>
      </c>
      <c r="AA56" s="1">
        <f>'NZSS Junior International'!P47</f>
        <v>2.6500000000000004</v>
      </c>
      <c r="AB56" s="1">
        <f>'NZSS Junior International'!K47</f>
        <v>0</v>
      </c>
      <c r="AC56" s="1">
        <f>'NZSS Junior International'!R47</f>
        <v>9.75</v>
      </c>
      <c r="AD56" s="1">
        <f>'NZSS Junior International'!S47</f>
        <v>1</v>
      </c>
      <c r="AE56" s="1">
        <f t="shared" ref="AE56:AE63" si="0">H56+O56+V56+AC56</f>
        <v>39.65</v>
      </c>
      <c r="AF56" s="1">
        <f t="shared" ref="AF56:AF63" si="1">RANK(AE56,$AE$56:$AE$63)</f>
        <v>1</v>
      </c>
    </row>
    <row r="57" spans="1:32" x14ac:dyDescent="0.2">
      <c r="A57" s="1" t="str">
        <f>'NZSS Junior International'!A15</f>
        <v>Anya Chaplow</v>
      </c>
      <c r="B57" s="1" t="str">
        <f>'NZSS Junior International'!B15</f>
        <v>EGGs</v>
      </c>
      <c r="C57" s="1">
        <f>'NZSS Junior International'!L15</f>
        <v>1.25</v>
      </c>
      <c r="D57" s="1">
        <f>'NZSS Junior International'!M15</f>
        <v>1.4</v>
      </c>
      <c r="E57" s="1">
        <f>'NZSS Junior International'!O15</f>
        <v>1.85</v>
      </c>
      <c r="F57" s="1">
        <f>'NZSS Junior International'!P15</f>
        <v>2.35</v>
      </c>
      <c r="G57" s="1">
        <f>'NZSS Junior International'!K15</f>
        <v>0</v>
      </c>
      <c r="H57" s="1">
        <f>'NZSS Junior International'!R15</f>
        <v>8.4499999999999993</v>
      </c>
      <c r="I57" s="1">
        <f>'NZSS Junior International'!S15</f>
        <v>2</v>
      </c>
      <c r="J57" s="1">
        <f>'NZSS Junior International'!L26</f>
        <v>1.4</v>
      </c>
      <c r="K57" s="1">
        <f>'NZSS Junior International'!M26</f>
        <v>2.75</v>
      </c>
      <c r="L57" s="1">
        <f>'NZSS Junior International'!O26</f>
        <v>1.4</v>
      </c>
      <c r="M57" s="1">
        <f>'NZSS Junior International'!P26</f>
        <v>2.1</v>
      </c>
      <c r="N57" s="1">
        <f>'NZSS Junior International'!K26</f>
        <v>0</v>
      </c>
      <c r="O57" s="1">
        <f>'NZSS Junior International'!R26</f>
        <v>10.65</v>
      </c>
      <c r="P57" s="1">
        <f>'NZSS Junior International'!S26</f>
        <v>1</v>
      </c>
      <c r="Q57" s="1">
        <f>'NZSS Junior International'!L37</f>
        <v>1.9500000000000002</v>
      </c>
      <c r="R57" s="1">
        <f>'NZSS Junior International'!M37</f>
        <v>1.7</v>
      </c>
      <c r="S57" s="1">
        <f>'NZSS Junior International'!O37</f>
        <v>1.9500000000000002</v>
      </c>
      <c r="T57" s="1">
        <f>'NZSS Junior International'!P37</f>
        <v>2.6</v>
      </c>
      <c r="U57" s="1">
        <f>'NZSS Junior International'!K37</f>
        <v>0.6</v>
      </c>
      <c r="V57" s="1">
        <f>'NZSS Junior International'!R37</f>
        <v>8.5</v>
      </c>
      <c r="W57" s="1">
        <f>'NZSS Junior International'!S37</f>
        <v>4</v>
      </c>
      <c r="X57" s="1">
        <f>'NZSS Junior International'!L48</f>
        <v>1.1000000000000001</v>
      </c>
      <c r="Y57" s="1">
        <f>'NZSS Junior International'!M48</f>
        <v>1.55</v>
      </c>
      <c r="Z57" s="1">
        <f>'NZSS Junior International'!O48</f>
        <v>1.6</v>
      </c>
      <c r="AA57" s="1">
        <f>'NZSS Junior International'!P48</f>
        <v>2.95</v>
      </c>
      <c r="AB57" s="1">
        <f>'NZSS Junior International'!K48</f>
        <v>0</v>
      </c>
      <c r="AC57" s="1">
        <f>'NZSS Junior International'!R48</f>
        <v>8.1</v>
      </c>
      <c r="AD57" s="1">
        <f>'NZSS Junior International'!S48</f>
        <v>4</v>
      </c>
      <c r="AE57" s="1">
        <f t="shared" si="0"/>
        <v>35.700000000000003</v>
      </c>
      <c r="AF57" s="1">
        <f t="shared" si="1"/>
        <v>2</v>
      </c>
    </row>
    <row r="58" spans="1:32" x14ac:dyDescent="0.2">
      <c r="A58" s="1" t="str">
        <f>'NZSS Junior International'!A10</f>
        <v>Olivia Lin</v>
      </c>
      <c r="B58" s="1" t="str">
        <f>'NZSS Junior International'!B10</f>
        <v>Macleans College</v>
      </c>
      <c r="C58" s="1">
        <f>'NZSS Junior International'!L10</f>
        <v>1.9</v>
      </c>
      <c r="D58" s="1">
        <f>'NZSS Junior International'!M10</f>
        <v>2.2999999999999998</v>
      </c>
      <c r="E58" s="1">
        <f>'NZSS Junior International'!O10</f>
        <v>2.2000000000000002</v>
      </c>
      <c r="F58" s="1">
        <f>'NZSS Junior International'!P10</f>
        <v>3.1</v>
      </c>
      <c r="G58" s="1">
        <f>'NZSS Junior International'!K10</f>
        <v>0</v>
      </c>
      <c r="H58" s="1">
        <f>'NZSS Junior International'!R10</f>
        <v>8.8999999999999986</v>
      </c>
      <c r="I58" s="1">
        <f>'NZSS Junior International'!S10</f>
        <v>1</v>
      </c>
      <c r="J58" s="1">
        <f>'NZSS Junior International'!L21</f>
        <v>2.2999999999999998</v>
      </c>
      <c r="K58" s="1">
        <f>'NZSS Junior International'!M21</f>
        <v>1.2000000000000002</v>
      </c>
      <c r="L58" s="1">
        <f>'NZSS Junior International'!O21</f>
        <v>2.5499999999999998</v>
      </c>
      <c r="M58" s="1">
        <f>'NZSS Junior International'!P21</f>
        <v>4.6500000000000004</v>
      </c>
      <c r="N58" s="1">
        <f>'NZSS Junior International'!K21</f>
        <v>0.6</v>
      </c>
      <c r="O58" s="1">
        <f>'NZSS Junior International'!R21</f>
        <v>5.7</v>
      </c>
      <c r="P58" s="1">
        <f>'NZSS Junior International'!S21</f>
        <v>5</v>
      </c>
      <c r="Q58" s="1">
        <f>'NZSS Junior International'!L32</f>
        <v>1.85</v>
      </c>
      <c r="R58" s="1">
        <f>'NZSS Junior International'!M32</f>
        <v>3.05</v>
      </c>
      <c r="S58" s="1">
        <f>'NZSS Junior International'!O32</f>
        <v>1.4500000000000002</v>
      </c>
      <c r="T58" s="1">
        <f>'NZSS Junior International'!P32</f>
        <v>3.1</v>
      </c>
      <c r="U58" s="1">
        <f>'NZSS Junior International'!K32</f>
        <v>0</v>
      </c>
      <c r="V58" s="1">
        <f>'NZSS Junior International'!R32</f>
        <v>10.35</v>
      </c>
      <c r="W58" s="1">
        <f>'NZSS Junior International'!S32</f>
        <v>2</v>
      </c>
      <c r="X58" s="1">
        <f>'NZSS Junior International'!L43</f>
        <v>1.9500000000000002</v>
      </c>
      <c r="Y58" s="1">
        <f>'NZSS Junior International'!M43</f>
        <v>1.9</v>
      </c>
      <c r="Z58" s="1">
        <f>'NZSS Junior International'!O43</f>
        <v>1.5499999999999998</v>
      </c>
      <c r="AA58" s="1">
        <f>'NZSS Junior International'!P43</f>
        <v>3.25</v>
      </c>
      <c r="AB58" s="1">
        <f>'NZSS Junior International'!K43</f>
        <v>0</v>
      </c>
      <c r="AC58" s="1">
        <f>'NZSS Junior International'!R43</f>
        <v>9.0500000000000007</v>
      </c>
      <c r="AD58" s="1">
        <f>'NZSS Junior International'!S43</f>
        <v>2</v>
      </c>
      <c r="AE58" s="1">
        <f t="shared" si="0"/>
        <v>34</v>
      </c>
      <c r="AF58" s="1">
        <f t="shared" si="1"/>
        <v>3</v>
      </c>
    </row>
    <row r="59" spans="1:32" x14ac:dyDescent="0.2">
      <c r="A59" s="1" t="str">
        <f>'NZSS Junior International'!A11</f>
        <v>Loralei Jull</v>
      </c>
      <c r="B59" s="1" t="str">
        <f>'NZSS Junior International'!B11</f>
        <v>Glenfield College</v>
      </c>
      <c r="C59" s="1">
        <f>'NZSS Junior International'!L11</f>
        <v>1.75</v>
      </c>
      <c r="D59" s="1">
        <f>'NZSS Junior International'!M11</f>
        <v>1.5499999999999998</v>
      </c>
      <c r="E59" s="1">
        <f>'NZSS Junior International'!O11</f>
        <v>1.55</v>
      </c>
      <c r="F59" s="1">
        <f>'NZSS Junior International'!P11</f>
        <v>3.75</v>
      </c>
      <c r="G59" s="1">
        <f>'NZSS Junior International'!K11</f>
        <v>0</v>
      </c>
      <c r="H59" s="1">
        <f>'NZSS Junior International'!R11</f>
        <v>8</v>
      </c>
      <c r="I59" s="1">
        <f>'NZSS Junior International'!S11</f>
        <v>4</v>
      </c>
      <c r="J59" s="1">
        <f>'NZSS Junior International'!L22</f>
        <v>2</v>
      </c>
      <c r="K59" s="1">
        <f>'NZSS Junior International'!M22</f>
        <v>1.65</v>
      </c>
      <c r="L59" s="1">
        <f>'NZSS Junior International'!O22</f>
        <v>1.85</v>
      </c>
      <c r="M59" s="1">
        <f>'NZSS Junior International'!P22</f>
        <v>3.55</v>
      </c>
      <c r="N59" s="1">
        <f>'NZSS Junior International'!K22</f>
        <v>0</v>
      </c>
      <c r="O59" s="1">
        <f>'NZSS Junior International'!R22</f>
        <v>8.25</v>
      </c>
      <c r="P59" s="1">
        <f>'NZSS Junior International'!S22</f>
        <v>4</v>
      </c>
      <c r="Q59" s="1">
        <f>'NZSS Junior International'!L33</f>
        <v>2.4500000000000002</v>
      </c>
      <c r="R59" s="1">
        <f>'NZSS Junior International'!M33</f>
        <v>2.4500000000000002</v>
      </c>
      <c r="S59" s="1">
        <f>'NZSS Junior International'!O33</f>
        <v>2.0499999999999998</v>
      </c>
      <c r="T59" s="1">
        <f>'NZSS Junior International'!P33</f>
        <v>5.0500000000000007</v>
      </c>
      <c r="U59" s="1">
        <f>'NZSS Junior International'!K33</f>
        <v>0</v>
      </c>
      <c r="V59" s="1">
        <f>'NZSS Junior International'!R33</f>
        <v>7.8</v>
      </c>
      <c r="W59" s="1">
        <f>'NZSS Junior International'!S33</f>
        <v>5</v>
      </c>
      <c r="X59" s="1">
        <f>'NZSS Junior International'!L44</f>
        <v>2.1500000000000004</v>
      </c>
      <c r="Y59" s="1">
        <f>'NZSS Junior International'!M44</f>
        <v>1.4</v>
      </c>
      <c r="Z59" s="1">
        <f>'NZSS Junior International'!O44</f>
        <v>1.9</v>
      </c>
      <c r="AA59" s="1">
        <f>'NZSS Junior International'!P44</f>
        <v>3.25</v>
      </c>
      <c r="AB59" s="1">
        <f>'NZSS Junior International'!K44</f>
        <v>0</v>
      </c>
      <c r="AC59" s="1">
        <f>'NZSS Junior International'!R44</f>
        <v>8.4</v>
      </c>
      <c r="AD59" s="1">
        <f>'NZSS Junior International'!S44</f>
        <v>3</v>
      </c>
      <c r="AE59" s="1">
        <f t="shared" si="0"/>
        <v>32.450000000000003</v>
      </c>
      <c r="AF59" s="1">
        <f t="shared" si="1"/>
        <v>4</v>
      </c>
    </row>
    <row r="60" spans="1:32" x14ac:dyDescent="0.2">
      <c r="A60" s="1" t="str">
        <f>'NZSS Junior International'!A13</f>
        <v>Maurizia Macciacchera </v>
      </c>
      <c r="B60" s="1" t="str">
        <f>'NZSS Junior International'!B13</f>
        <v>Lynfield College</v>
      </c>
      <c r="C60" s="1">
        <f>'NZSS Junior International'!L13</f>
        <v>1.7</v>
      </c>
      <c r="D60" s="1">
        <f>'NZSS Junior International'!M13</f>
        <v>1</v>
      </c>
      <c r="E60" s="1">
        <f>'NZSS Junior International'!O13</f>
        <v>1.6</v>
      </c>
      <c r="F60" s="1">
        <f>'NZSS Junior International'!P13</f>
        <v>3.05</v>
      </c>
      <c r="G60" s="1">
        <f>'NZSS Junior International'!K13</f>
        <v>0</v>
      </c>
      <c r="H60" s="1">
        <f>'NZSS Junior International'!R13</f>
        <v>8.0499999999999989</v>
      </c>
      <c r="I60" s="1">
        <f>'NZSS Junior International'!S13</f>
        <v>3</v>
      </c>
      <c r="J60" s="1">
        <f>'NZSS Junior International'!L24</f>
        <v>2</v>
      </c>
      <c r="K60" s="1">
        <f>'NZSS Junior International'!M24</f>
        <v>2.0499999999999998</v>
      </c>
      <c r="L60" s="1">
        <f>'NZSS Junior International'!O24</f>
        <v>1.95</v>
      </c>
      <c r="M60" s="1">
        <f>'NZSS Junior International'!P24</f>
        <v>3.6500000000000004</v>
      </c>
      <c r="N60" s="1">
        <f>'NZSS Junior International'!K24</f>
        <v>0</v>
      </c>
      <c r="O60" s="1">
        <f>'NZSS Junior International'!R24</f>
        <v>8.4499999999999993</v>
      </c>
      <c r="P60" s="1">
        <f>'NZSS Junior International'!S24</f>
        <v>3</v>
      </c>
      <c r="Q60" s="1">
        <f>'NZSS Junior International'!L35</f>
        <v>2.25</v>
      </c>
      <c r="R60" s="1">
        <f>'NZSS Junior International'!M35</f>
        <v>1.9</v>
      </c>
      <c r="S60" s="1">
        <f>'NZSS Junior International'!O35</f>
        <v>1.6</v>
      </c>
      <c r="T60" s="1">
        <f>'NZSS Junior International'!P35</f>
        <v>3.75</v>
      </c>
      <c r="U60" s="1">
        <f>'NZSS Junior International'!K35</f>
        <v>0</v>
      </c>
      <c r="V60" s="1">
        <f>'NZSS Junior International'!R35</f>
        <v>8.8000000000000007</v>
      </c>
      <c r="W60" s="1">
        <f>'NZSS Junior International'!S35</f>
        <v>3</v>
      </c>
      <c r="X60" s="1">
        <f>'NZSS Junior International'!L46</f>
        <v>1.1000000000000001</v>
      </c>
      <c r="Y60" s="1">
        <f>'NZSS Junior International'!M46</f>
        <v>1.1000000000000001</v>
      </c>
      <c r="Z60" s="1">
        <f>'NZSS Junior International'!O46</f>
        <v>1.5</v>
      </c>
      <c r="AA60" s="1">
        <f>'NZSS Junior International'!P46</f>
        <v>3.55</v>
      </c>
      <c r="AB60" s="1">
        <f>'NZSS Junior International'!K46</f>
        <v>0</v>
      </c>
      <c r="AC60" s="1">
        <f>'NZSS Junior International'!R46</f>
        <v>7.1499999999999995</v>
      </c>
      <c r="AD60" s="1">
        <f>'NZSS Junior International'!S46</f>
        <v>5</v>
      </c>
      <c r="AE60" s="1">
        <f t="shared" si="0"/>
        <v>32.450000000000003</v>
      </c>
      <c r="AF60" s="1">
        <f t="shared" si="1"/>
        <v>4</v>
      </c>
    </row>
    <row r="61" spans="1:32" x14ac:dyDescent="0.2">
      <c r="A61" s="1" t="str">
        <f>'NZSS Junior International'!A8</f>
        <v>Sarah Young</v>
      </c>
      <c r="B61" s="1" t="str">
        <f>'NZSS Junior International'!B8</f>
        <v>Diocesan School for Girls</v>
      </c>
      <c r="C61" s="1">
        <f>'NZSS Junior International'!L8</f>
        <v>0</v>
      </c>
      <c r="D61" s="1">
        <f>'NZSS Junior International'!M8</f>
        <v>0</v>
      </c>
      <c r="E61" s="1">
        <f>'NZSS Junior International'!O8</f>
        <v>0</v>
      </c>
      <c r="F61" s="1">
        <f>'NZSS Junior International'!P8</f>
        <v>0</v>
      </c>
      <c r="G61" s="1">
        <f>'NZSS Junior International'!K8</f>
        <v>10</v>
      </c>
      <c r="H61" s="1">
        <f>'NZSS Junior International'!R8</f>
        <v>0</v>
      </c>
      <c r="I61" s="1">
        <f>'NZSS Junior International'!S8</f>
        <v>6</v>
      </c>
      <c r="J61" s="1">
        <f>'NZSS Junior International'!L19</f>
        <v>0</v>
      </c>
      <c r="K61" s="1">
        <f>'NZSS Junior International'!M19</f>
        <v>0</v>
      </c>
      <c r="L61" s="1">
        <f>'NZSS Junior International'!O19</f>
        <v>0</v>
      </c>
      <c r="M61" s="1">
        <f>'NZSS Junior International'!P19</f>
        <v>0</v>
      </c>
      <c r="N61" s="1">
        <f>'NZSS Junior International'!K19</f>
        <v>10</v>
      </c>
      <c r="O61" s="1">
        <f>'NZSS Junior International'!R19</f>
        <v>0</v>
      </c>
      <c r="P61" s="1">
        <f>'NZSS Junior International'!S19</f>
        <v>6</v>
      </c>
      <c r="Q61" s="1">
        <f>'NZSS Junior International'!L30</f>
        <v>0</v>
      </c>
      <c r="R61" s="1">
        <f>'NZSS Junior International'!M30</f>
        <v>0</v>
      </c>
      <c r="S61" s="1">
        <f>'NZSS Junior International'!O30</f>
        <v>0</v>
      </c>
      <c r="T61" s="1">
        <f>'NZSS Junior International'!P30</f>
        <v>0</v>
      </c>
      <c r="U61" s="1">
        <f>'NZSS Junior International'!K30</f>
        <v>10</v>
      </c>
      <c r="V61" s="1">
        <f>'NZSS Junior International'!R30</f>
        <v>0</v>
      </c>
      <c r="W61" s="1">
        <f>'NZSS Junior International'!S30</f>
        <v>6</v>
      </c>
      <c r="X61" s="1">
        <f>'NZSS Junior International'!L41</f>
        <v>0</v>
      </c>
      <c r="Y61" s="1">
        <f>'NZSS Junior International'!M41</f>
        <v>0</v>
      </c>
      <c r="Z61" s="1">
        <f>'NZSS Junior International'!O41</f>
        <v>0</v>
      </c>
      <c r="AA61" s="1">
        <f>'NZSS Junior International'!P41</f>
        <v>0</v>
      </c>
      <c r="AB61" s="1">
        <f>'NZSS Junior International'!K41</f>
        <v>10</v>
      </c>
      <c r="AC61" s="1">
        <f>'NZSS Junior International'!R41</f>
        <v>0</v>
      </c>
      <c r="AD61" s="1">
        <f>'NZSS Junior International'!S41</f>
        <v>6</v>
      </c>
      <c r="AE61" s="1">
        <f t="shared" si="0"/>
        <v>0</v>
      </c>
      <c r="AF61" s="1">
        <f t="shared" si="1"/>
        <v>6</v>
      </c>
    </row>
    <row r="62" spans="1:32" x14ac:dyDescent="0.2">
      <c r="A62" s="1" t="str">
        <f>'NZSS Junior International'!A9</f>
        <v>Chalisa Bond</v>
      </c>
      <c r="B62" s="1" t="str">
        <f>'NZSS Junior International'!B9</f>
        <v>Rosehill College</v>
      </c>
      <c r="C62" s="1">
        <f>'NZSS Junior International'!L9</f>
        <v>0</v>
      </c>
      <c r="D62" s="1">
        <f>'NZSS Junior International'!M9</f>
        <v>0</v>
      </c>
      <c r="E62" s="1">
        <f>'NZSS Junior International'!O9</f>
        <v>0</v>
      </c>
      <c r="F62" s="1">
        <f>'NZSS Junior International'!P9</f>
        <v>0</v>
      </c>
      <c r="G62" s="1">
        <f>'NZSS Junior International'!K9</f>
        <v>10</v>
      </c>
      <c r="H62" s="1">
        <f>'NZSS Junior International'!R9</f>
        <v>0</v>
      </c>
      <c r="I62" s="1">
        <f>'NZSS Junior International'!S9</f>
        <v>6</v>
      </c>
      <c r="J62" s="1">
        <f>'NZSS Junior International'!L20</f>
        <v>0</v>
      </c>
      <c r="K62" s="1">
        <f>'NZSS Junior International'!M20</f>
        <v>0</v>
      </c>
      <c r="L62" s="1">
        <f>'NZSS Junior International'!O20</f>
        <v>0</v>
      </c>
      <c r="M62" s="1">
        <f>'NZSS Junior International'!P20</f>
        <v>0</v>
      </c>
      <c r="N62" s="1">
        <f>'NZSS Junior International'!K20</f>
        <v>10</v>
      </c>
      <c r="O62" s="1">
        <f>'NZSS Junior International'!R20</f>
        <v>0</v>
      </c>
      <c r="P62" s="1">
        <f>'NZSS Junior International'!S20</f>
        <v>6</v>
      </c>
      <c r="Q62" s="1">
        <f>'NZSS Junior International'!L31</f>
        <v>0</v>
      </c>
      <c r="R62" s="1">
        <f>'NZSS Junior International'!M31</f>
        <v>0</v>
      </c>
      <c r="S62" s="1">
        <f>'NZSS Junior International'!O31</f>
        <v>0</v>
      </c>
      <c r="T62" s="1">
        <f>'NZSS Junior International'!P31</f>
        <v>0</v>
      </c>
      <c r="U62" s="1">
        <f>'NZSS Junior International'!K31</f>
        <v>10</v>
      </c>
      <c r="V62" s="1">
        <f>'NZSS Junior International'!R31</f>
        <v>0</v>
      </c>
      <c r="W62" s="1">
        <f>'NZSS Junior International'!S31</f>
        <v>6</v>
      </c>
      <c r="X62" s="1">
        <f>'NZSS Junior International'!L42</f>
        <v>0</v>
      </c>
      <c r="Y62" s="1">
        <f>'NZSS Junior International'!M42</f>
        <v>0</v>
      </c>
      <c r="Z62" s="1">
        <f>'NZSS Junior International'!O42</f>
        <v>0</v>
      </c>
      <c r="AA62" s="1">
        <f>'NZSS Junior International'!P42</f>
        <v>0</v>
      </c>
      <c r="AB62" s="1">
        <f>'NZSS Junior International'!K42</f>
        <v>10</v>
      </c>
      <c r="AC62" s="1">
        <f>'NZSS Junior International'!R42</f>
        <v>0</v>
      </c>
      <c r="AD62" s="1">
        <f>'NZSS Junior International'!S42</f>
        <v>6</v>
      </c>
      <c r="AE62" s="1">
        <f t="shared" si="0"/>
        <v>0</v>
      </c>
      <c r="AF62" s="1">
        <f t="shared" si="1"/>
        <v>6</v>
      </c>
    </row>
    <row r="63" spans="1:32" x14ac:dyDescent="0.2">
      <c r="A63" s="1" t="str">
        <f>'NZSS Junior International'!A12</f>
        <v>Laylah Waggie</v>
      </c>
      <c r="B63" s="1" t="str">
        <f>'NZSS Junior International'!B12</f>
        <v>Westlake Girls High School</v>
      </c>
      <c r="C63" s="1">
        <f>'NZSS Junior International'!L12</f>
        <v>0</v>
      </c>
      <c r="D63" s="1">
        <f>'NZSS Junior International'!M12</f>
        <v>0</v>
      </c>
      <c r="E63" s="1">
        <f>'NZSS Junior International'!O12</f>
        <v>0</v>
      </c>
      <c r="F63" s="1">
        <f>'NZSS Junior International'!P12</f>
        <v>0</v>
      </c>
      <c r="G63" s="1">
        <f>'NZSS Junior International'!K12</f>
        <v>10</v>
      </c>
      <c r="H63" s="1">
        <f>'NZSS Junior International'!R12</f>
        <v>0</v>
      </c>
      <c r="I63" s="1">
        <f>'NZSS Junior International'!S12</f>
        <v>6</v>
      </c>
      <c r="J63" s="1">
        <f>'NZSS Junior International'!L23</f>
        <v>0</v>
      </c>
      <c r="K63" s="1">
        <f>'NZSS Junior International'!M23</f>
        <v>0</v>
      </c>
      <c r="L63" s="1">
        <f>'NZSS Junior International'!O23</f>
        <v>0</v>
      </c>
      <c r="M63" s="1">
        <f>'NZSS Junior International'!P23</f>
        <v>0</v>
      </c>
      <c r="N63" s="1">
        <f>'NZSS Junior International'!K23</f>
        <v>10</v>
      </c>
      <c r="O63" s="1">
        <f>'NZSS Junior International'!R23</f>
        <v>0</v>
      </c>
      <c r="P63" s="1">
        <f>'NZSS Junior International'!S23</f>
        <v>6</v>
      </c>
      <c r="Q63" s="1">
        <f>'NZSS Junior International'!L34</f>
        <v>0</v>
      </c>
      <c r="R63" s="1">
        <f>'NZSS Junior International'!M34</f>
        <v>0</v>
      </c>
      <c r="S63" s="1">
        <f>'NZSS Junior International'!O34</f>
        <v>0</v>
      </c>
      <c r="T63" s="1">
        <f>'NZSS Junior International'!P34</f>
        <v>0</v>
      </c>
      <c r="U63" s="1">
        <f>'NZSS Junior International'!K34</f>
        <v>10</v>
      </c>
      <c r="V63" s="1">
        <f>'NZSS Junior International'!R34</f>
        <v>0</v>
      </c>
      <c r="W63" s="1">
        <f>'NZSS Junior International'!S34</f>
        <v>6</v>
      </c>
      <c r="X63" s="1">
        <f>'NZSS Junior International'!L45</f>
        <v>0</v>
      </c>
      <c r="Y63" s="1">
        <f>'NZSS Junior International'!M45</f>
        <v>0</v>
      </c>
      <c r="Z63" s="1">
        <f>'NZSS Junior International'!O45</f>
        <v>0</v>
      </c>
      <c r="AA63" s="1">
        <f>'NZSS Junior International'!P45</f>
        <v>0</v>
      </c>
      <c r="AB63" s="1">
        <f>'NZSS Junior International'!K45</f>
        <v>10</v>
      </c>
      <c r="AC63" s="1">
        <f>'NZSS Junior International'!R45</f>
        <v>0</v>
      </c>
      <c r="AD63" s="1">
        <f>'NZSS Junior International'!S45</f>
        <v>6</v>
      </c>
      <c r="AE63" s="1">
        <f t="shared" si="0"/>
        <v>0</v>
      </c>
      <c r="AF63" s="1">
        <f t="shared" si="1"/>
        <v>6</v>
      </c>
    </row>
    <row r="65" spans="1:32" x14ac:dyDescent="0.2">
      <c r="A65" s="15" t="str">
        <f>'NZSS Senior International'!A4</f>
        <v>Senior International</v>
      </c>
      <c r="B65" s="16"/>
      <c r="C65" s="27" t="s">
        <v>50</v>
      </c>
      <c r="D65" s="29"/>
      <c r="E65" s="31"/>
      <c r="F65" s="31"/>
      <c r="G65" s="31"/>
      <c r="H65" s="31"/>
      <c r="I65" s="28"/>
      <c r="J65" s="27" t="s">
        <v>53</v>
      </c>
      <c r="K65" s="29"/>
      <c r="L65" s="31"/>
      <c r="M65" s="31"/>
      <c r="N65" s="31"/>
      <c r="O65" s="31"/>
      <c r="P65" s="28"/>
      <c r="Q65" s="27" t="s">
        <v>55</v>
      </c>
      <c r="R65" s="29"/>
      <c r="S65" s="31"/>
      <c r="T65" s="31"/>
      <c r="U65" s="31"/>
      <c r="V65" s="31"/>
      <c r="W65" s="28"/>
      <c r="X65" s="27" t="s">
        <v>54</v>
      </c>
      <c r="Y65" s="29"/>
      <c r="Z65" s="31"/>
      <c r="AA65" s="31"/>
      <c r="AB65" s="31"/>
      <c r="AC65" s="31"/>
      <c r="AD65" s="28"/>
      <c r="AE65" s="27" t="s">
        <v>51</v>
      </c>
      <c r="AF65" s="28"/>
    </row>
    <row r="66" spans="1:32" x14ac:dyDescent="0.2">
      <c r="A66" s="2" t="s">
        <v>0</v>
      </c>
      <c r="B66" s="2" t="s">
        <v>45</v>
      </c>
      <c r="C66" s="2" t="s">
        <v>56</v>
      </c>
      <c r="D66" s="2" t="s">
        <v>57</v>
      </c>
      <c r="E66" s="5" t="s">
        <v>46</v>
      </c>
      <c r="F66" s="5" t="s">
        <v>47</v>
      </c>
      <c r="G66" s="5" t="s">
        <v>49</v>
      </c>
      <c r="H66" s="5" t="s">
        <v>62</v>
      </c>
      <c r="I66" s="5" t="s">
        <v>43</v>
      </c>
      <c r="J66" s="2" t="s">
        <v>56</v>
      </c>
      <c r="K66" s="2" t="s">
        <v>57</v>
      </c>
      <c r="L66" s="5" t="s">
        <v>46</v>
      </c>
      <c r="M66" s="5" t="s">
        <v>47</v>
      </c>
      <c r="N66" s="5" t="s">
        <v>49</v>
      </c>
      <c r="O66" s="5" t="s">
        <v>62</v>
      </c>
      <c r="P66" s="5" t="s">
        <v>43</v>
      </c>
      <c r="Q66" s="2" t="s">
        <v>56</v>
      </c>
      <c r="R66" s="2" t="s">
        <v>57</v>
      </c>
      <c r="S66" s="5" t="s">
        <v>46</v>
      </c>
      <c r="T66" s="5" t="s">
        <v>47</v>
      </c>
      <c r="U66" s="5" t="s">
        <v>49</v>
      </c>
      <c r="V66" s="5" t="s">
        <v>62</v>
      </c>
      <c r="W66" s="5" t="s">
        <v>43</v>
      </c>
      <c r="X66" s="2" t="s">
        <v>56</v>
      </c>
      <c r="Y66" s="2" t="s">
        <v>57</v>
      </c>
      <c r="Z66" s="5" t="s">
        <v>46</v>
      </c>
      <c r="AA66" s="5" t="s">
        <v>47</v>
      </c>
      <c r="AB66" s="5" t="s">
        <v>49</v>
      </c>
      <c r="AC66" s="5" t="s">
        <v>62</v>
      </c>
      <c r="AD66" s="5" t="s">
        <v>43</v>
      </c>
      <c r="AE66" s="5" t="s">
        <v>62</v>
      </c>
      <c r="AF66" s="5" t="s">
        <v>43</v>
      </c>
    </row>
    <row r="67" spans="1:32" x14ac:dyDescent="0.2">
      <c r="A67" s="1" t="str">
        <f>'NZSS Senior International'!A8</f>
        <v>Havana Hopman</v>
      </c>
      <c r="B67" s="1" t="str">
        <f>'NZSS Senior International'!B8</f>
        <v>Baradene</v>
      </c>
      <c r="C67" s="1">
        <f>'NZSS Senior International'!L8</f>
        <v>3.95</v>
      </c>
      <c r="D67" s="1">
        <f>'NZSS Senior International'!M8</f>
        <v>6.1999999999999993</v>
      </c>
      <c r="E67" s="1">
        <f>'NZSS Senior International'!O8</f>
        <v>1.05</v>
      </c>
      <c r="F67" s="1">
        <f>'NZSS Senior International'!P8</f>
        <v>2.95</v>
      </c>
      <c r="G67" s="1">
        <f>'NZSS Senior International'!K8</f>
        <v>0</v>
      </c>
      <c r="H67" s="1">
        <f>'NZSS Senior International'!R8</f>
        <v>16.149999999999999</v>
      </c>
      <c r="I67" s="1">
        <f>'NZSS Senior International'!S8</f>
        <v>1</v>
      </c>
      <c r="J67" s="1">
        <f>'NZSS Senior International'!L14</f>
        <v>4.2</v>
      </c>
      <c r="K67" s="1">
        <f>'NZSS Senior International'!M14</f>
        <v>4.8000000000000007</v>
      </c>
      <c r="L67" s="1">
        <f>'NZSS Senior International'!O14</f>
        <v>1.1000000000000001</v>
      </c>
      <c r="M67" s="1">
        <f>'NZSS Senior International'!P14</f>
        <v>2.25</v>
      </c>
      <c r="N67" s="1">
        <f>'NZSS Senior International'!K14</f>
        <v>0</v>
      </c>
      <c r="O67" s="1">
        <f>'NZSS Senior International'!R14</f>
        <v>15.65</v>
      </c>
      <c r="P67" s="1">
        <f>'NZSS Senior International'!S14</f>
        <v>1</v>
      </c>
      <c r="Q67" s="1">
        <f>'NZSS Senior International'!L20</f>
        <v>4.2</v>
      </c>
      <c r="R67" s="1">
        <f>'NZSS Senior International'!M20</f>
        <v>4.6500000000000004</v>
      </c>
      <c r="S67" s="1">
        <f>'NZSS Senior International'!O20</f>
        <v>1.45</v>
      </c>
      <c r="T67" s="1">
        <f>'NZSS Senior International'!P20</f>
        <v>3.1</v>
      </c>
      <c r="U67" s="1">
        <f>'NZSS Senior International'!K20</f>
        <v>0</v>
      </c>
      <c r="V67" s="1">
        <f>'NZSS Senior International'!R20</f>
        <v>14.3</v>
      </c>
      <c r="W67" s="1">
        <f>'NZSS Senior International'!S20</f>
        <v>1</v>
      </c>
      <c r="X67" s="1">
        <f>'NZSS Senior International'!L26</f>
        <v>4</v>
      </c>
      <c r="Y67" s="1">
        <f>'NZSS Senior International'!M26</f>
        <v>2.75</v>
      </c>
      <c r="Z67" s="1">
        <f>'NZSS Senior International'!O26</f>
        <v>0.85000000000000009</v>
      </c>
      <c r="AA67" s="1">
        <f>'NZSS Senior International'!P26</f>
        <v>3.15</v>
      </c>
      <c r="AB67" s="1">
        <f>'NZSS Senior International'!K26</f>
        <v>0</v>
      </c>
      <c r="AC67" s="1">
        <f>'NZSS Senior International'!R26</f>
        <v>12.75</v>
      </c>
      <c r="AD67" s="1">
        <f>'NZSS Senior International'!S26</f>
        <v>2</v>
      </c>
      <c r="AE67" s="1">
        <f>H67+O67+V67+AC67</f>
        <v>58.849999999999994</v>
      </c>
      <c r="AF67" s="1">
        <f>RANK(AE67,$AE$67:$AE$69)</f>
        <v>1</v>
      </c>
    </row>
    <row r="68" spans="1:32" x14ac:dyDescent="0.2">
      <c r="A68" s="1" t="str">
        <f>'NZSS Senior International'!A10</f>
        <v>Hannah Moore</v>
      </c>
      <c r="B68" s="1" t="str">
        <f>'NZSS Senior International'!B10</f>
        <v>Westlake Girls High School</v>
      </c>
      <c r="C68" s="1">
        <f>'NZSS Senior International'!L10</f>
        <v>4.5</v>
      </c>
      <c r="D68" s="1">
        <f>'NZSS Senior International'!M10</f>
        <v>3.5999999999999996</v>
      </c>
      <c r="E68" s="1">
        <f>'NZSS Senior International'!O10</f>
        <v>0.85000000000000009</v>
      </c>
      <c r="F68" s="1">
        <f>'NZSS Senior International'!P10</f>
        <v>2.75</v>
      </c>
      <c r="G68" s="1">
        <f>'NZSS Senior International'!K10</f>
        <v>0</v>
      </c>
      <c r="H68" s="1">
        <f>'NZSS Senior International'!R10</f>
        <v>14.500000000000002</v>
      </c>
      <c r="I68" s="1">
        <f>'NZSS Senior International'!S10</f>
        <v>2</v>
      </c>
      <c r="J68" s="1">
        <f>'NZSS Senior International'!L16</f>
        <v>3.95</v>
      </c>
      <c r="K68" s="1">
        <f>'NZSS Senior International'!M16</f>
        <v>3.3</v>
      </c>
      <c r="L68" s="1">
        <f>'NZSS Senior International'!O16</f>
        <v>1</v>
      </c>
      <c r="M68" s="1">
        <f>'NZSS Senior International'!P16</f>
        <v>3.4</v>
      </c>
      <c r="N68" s="1">
        <f>'NZSS Senior International'!K16</f>
        <v>0</v>
      </c>
      <c r="O68" s="1">
        <f>'NZSS Senior International'!R16</f>
        <v>12.85</v>
      </c>
      <c r="P68" s="1">
        <f>'NZSS Senior International'!S16</f>
        <v>2</v>
      </c>
      <c r="Q68" s="1">
        <f>'NZSS Senior International'!L22</f>
        <v>4.2</v>
      </c>
      <c r="R68" s="1">
        <f>'NZSS Senior International'!M22</f>
        <v>3.6500000000000004</v>
      </c>
      <c r="S68" s="1">
        <f>'NZSS Senior International'!O22</f>
        <v>1.1499999999999999</v>
      </c>
      <c r="T68" s="1">
        <f>'NZSS Senior International'!P22</f>
        <v>4</v>
      </c>
      <c r="U68" s="1">
        <f>'NZSS Senior International'!K22</f>
        <v>0</v>
      </c>
      <c r="V68" s="1">
        <f>'NZSS Senior International'!R22</f>
        <v>12.700000000000001</v>
      </c>
      <c r="W68" s="1">
        <f>'NZSS Senior International'!S22</f>
        <v>3</v>
      </c>
      <c r="X68" s="1">
        <f>'NZSS Senior International'!L28</f>
        <v>4.9000000000000004</v>
      </c>
      <c r="Y68" s="1">
        <f>'NZSS Senior International'!M28</f>
        <v>2.8499999999999996</v>
      </c>
      <c r="Z68" s="1">
        <f>'NZSS Senior International'!O28</f>
        <v>0.9</v>
      </c>
      <c r="AA68" s="1">
        <f>'NZSS Senior International'!P28</f>
        <v>3.1</v>
      </c>
      <c r="AB68" s="1">
        <f>'NZSS Senior International'!K28</f>
        <v>0</v>
      </c>
      <c r="AC68" s="1">
        <f>'NZSS Senior International'!R28</f>
        <v>13.75</v>
      </c>
      <c r="AD68" s="1">
        <f>'NZSS Senior International'!S28</f>
        <v>1</v>
      </c>
      <c r="AE68" s="1">
        <f>H68+O68+V68+AC68</f>
        <v>53.800000000000004</v>
      </c>
      <c r="AF68" s="1">
        <f>RANK(AE68,$AE$67:$AE$69)</f>
        <v>2</v>
      </c>
    </row>
    <row r="69" spans="1:32" x14ac:dyDescent="0.2">
      <c r="A69" s="1" t="str">
        <f>'NZSS Senior International'!A9</f>
        <v>Iris Xin En Hoo </v>
      </c>
      <c r="B69" s="1" t="str">
        <f>'NZSS Senior International'!B9</f>
        <v>Westlake Girls High School</v>
      </c>
      <c r="C69" s="1">
        <f>'NZSS Senior International'!L9</f>
        <v>3.3</v>
      </c>
      <c r="D69" s="1">
        <f>'NZSS Senior International'!M9</f>
        <v>2</v>
      </c>
      <c r="E69" s="1">
        <f>'NZSS Senior International'!O9</f>
        <v>2.0499999999999998</v>
      </c>
      <c r="F69" s="1">
        <f>'NZSS Senior International'!P9</f>
        <v>4.9000000000000004</v>
      </c>
      <c r="G69" s="1">
        <f>'NZSS Senior International'!K9</f>
        <v>0.3</v>
      </c>
      <c r="H69" s="1">
        <f>'NZSS Senior International'!R9</f>
        <v>8.0500000000000007</v>
      </c>
      <c r="I69" s="1">
        <f>'NZSS Senior International'!S9</f>
        <v>3</v>
      </c>
      <c r="J69" s="1">
        <f>'NZSS Senior International'!L15</f>
        <v>3.8</v>
      </c>
      <c r="K69" s="1">
        <f>'NZSS Senior International'!M15</f>
        <v>4</v>
      </c>
      <c r="L69" s="1">
        <f>'NZSS Senior International'!O15</f>
        <v>1.45</v>
      </c>
      <c r="M69" s="1">
        <f>'NZSS Senior International'!P15</f>
        <v>3.9</v>
      </c>
      <c r="N69" s="1">
        <f>'NZSS Senior International'!K15</f>
        <v>0.6</v>
      </c>
      <c r="O69" s="1">
        <f>'NZSS Senior International'!R15</f>
        <v>11.850000000000001</v>
      </c>
      <c r="P69" s="1">
        <f>'NZSS Senior International'!S15</f>
        <v>3</v>
      </c>
      <c r="Q69" s="1">
        <f>'NZSS Senior International'!L21</f>
        <v>4.0999999999999996</v>
      </c>
      <c r="R69" s="1">
        <f>'NZSS Senior International'!M21</f>
        <v>3.35</v>
      </c>
      <c r="S69" s="1">
        <f>'NZSS Senior International'!O21</f>
        <v>1.6</v>
      </c>
      <c r="T69" s="1">
        <f>'NZSS Senior International'!P21</f>
        <v>2.4500000000000002</v>
      </c>
      <c r="U69" s="1">
        <f>'NZSS Senior International'!K21</f>
        <v>0.05</v>
      </c>
      <c r="V69" s="1">
        <f>'NZSS Senior International'!R21</f>
        <v>13.349999999999998</v>
      </c>
      <c r="W69" s="1">
        <f>'NZSS Senior International'!S21</f>
        <v>2</v>
      </c>
      <c r="X69" s="1">
        <f>'NZSS Senior International'!L27</f>
        <v>3.55</v>
      </c>
      <c r="Y69" s="1">
        <f>'NZSS Senior International'!M27</f>
        <v>1.2999999999999998</v>
      </c>
      <c r="Z69" s="1">
        <f>'NZSS Senior International'!O27</f>
        <v>1.2999999999999998</v>
      </c>
      <c r="AA69" s="1">
        <f>'NZSS Senior International'!P27</f>
        <v>4.4499999999999993</v>
      </c>
      <c r="AB69" s="1">
        <f>'NZSS Senior International'!K27</f>
        <v>0.3</v>
      </c>
      <c r="AC69" s="1">
        <f>'NZSS Senior International'!R27</f>
        <v>8.8000000000000007</v>
      </c>
      <c r="AD69" s="1">
        <f>'NZSS Senior International'!S27</f>
        <v>3</v>
      </c>
      <c r="AE69" s="1">
        <f>H69+O69+V69+AC69</f>
        <v>42.05</v>
      </c>
      <c r="AF69" s="1">
        <f>RANK(AE69,$AE$67:$AE$69)</f>
        <v>3</v>
      </c>
    </row>
  </sheetData>
  <sortState ref="A44:AF47">
    <sortCondition ref="AF44:AF47"/>
  </sortState>
  <mergeCells count="42">
    <mergeCell ref="X15:Y15"/>
    <mergeCell ref="X23:Y23"/>
    <mergeCell ref="Q54:W54"/>
    <mergeCell ref="X54:AD54"/>
    <mergeCell ref="C54:I54"/>
    <mergeCell ref="J54:P54"/>
    <mergeCell ref="C23:I23"/>
    <mergeCell ref="J23:P23"/>
    <mergeCell ref="Q23:W23"/>
    <mergeCell ref="C29:I29"/>
    <mergeCell ref="J29:P29"/>
    <mergeCell ref="Q42:W42"/>
    <mergeCell ref="C15:I15"/>
    <mergeCell ref="J15:P15"/>
    <mergeCell ref="Q15:W15"/>
    <mergeCell ref="Q29:W29"/>
    <mergeCell ref="J65:P65"/>
    <mergeCell ref="C65:I65"/>
    <mergeCell ref="AE65:AF65"/>
    <mergeCell ref="X65:AD65"/>
    <mergeCell ref="Q65:W65"/>
    <mergeCell ref="AE54:AF54"/>
    <mergeCell ref="J42:P42"/>
    <mergeCell ref="C42:I42"/>
    <mergeCell ref="AE37:AF37"/>
    <mergeCell ref="X37:AD37"/>
    <mergeCell ref="Q37:W37"/>
    <mergeCell ref="J37:P37"/>
    <mergeCell ref="C37:I37"/>
    <mergeCell ref="AE49:AF49"/>
    <mergeCell ref="X49:AD49"/>
    <mergeCell ref="Q49:W49"/>
    <mergeCell ref="J49:P49"/>
    <mergeCell ref="C49:I49"/>
    <mergeCell ref="AE42:AF42"/>
    <mergeCell ref="X42:AD42"/>
    <mergeCell ref="Q11:R11"/>
    <mergeCell ref="C4:I4"/>
    <mergeCell ref="J4:P4"/>
    <mergeCell ref="Q4:R4"/>
    <mergeCell ref="C11:I11"/>
    <mergeCell ref="J11:P11"/>
  </mergeCells>
  <phoneticPr fontId="10" type="noConversion"/>
  <pageMargins left="0.75000000000000011" right="0.75000000000000011" top="1" bottom="1" header="0.5" footer="0.5"/>
  <pageSetup paperSize="9"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topLeftCell="A8" workbookViewId="0">
      <selection activeCell="B18" sqref="B18"/>
    </sheetView>
  </sheetViews>
  <sheetFormatPr baseColWidth="10" defaultColWidth="10.83203125" defaultRowHeight="16" x14ac:dyDescent="0.2"/>
  <cols>
    <col min="1" max="1" width="21.5" style="7" bestFit="1" customWidth="1"/>
    <col min="2" max="2" width="14" style="7" customWidth="1"/>
    <col min="3" max="11" width="10.83203125" style="7"/>
    <col min="12" max="12" width="12.6640625" style="7" bestFit="1" customWidth="1"/>
    <col min="13" max="14" width="12.6640625" style="7" customWidth="1"/>
    <col min="15" max="15" width="10.83203125" style="7"/>
    <col min="16" max="16" width="14.1640625" style="7" bestFit="1" customWidth="1"/>
    <col min="17" max="16384" width="10.83203125" style="7"/>
  </cols>
  <sheetData>
    <row r="1" spans="1:18" x14ac:dyDescent="0.2">
      <c r="A1" s="6" t="s">
        <v>141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x14ac:dyDescent="0.2">
      <c r="A2" s="6" t="s">
        <v>142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8" x14ac:dyDescent="0.2">
      <c r="A4" s="8" t="s">
        <v>138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x14ac:dyDescent="0.2">
      <c r="A6" s="8" t="s">
        <v>140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13</v>
      </c>
      <c r="O7" s="5" t="s">
        <v>7</v>
      </c>
      <c r="P7" s="5" t="s">
        <v>61</v>
      </c>
      <c r="Q7" s="5" t="s">
        <v>62</v>
      </c>
      <c r="R7" s="5" t="s">
        <v>43</v>
      </c>
    </row>
    <row r="8" spans="1:18" x14ac:dyDescent="0.2">
      <c r="A8" s="24" t="s">
        <v>111</v>
      </c>
      <c r="B8" s="24" t="s">
        <v>114</v>
      </c>
      <c r="C8" s="20">
        <v>2.8</v>
      </c>
      <c r="D8" s="20">
        <v>2.8</v>
      </c>
      <c r="E8" s="12" t="s">
        <v>48</v>
      </c>
      <c r="F8" s="12" t="s">
        <v>48</v>
      </c>
      <c r="G8" s="1" t="s">
        <v>48</v>
      </c>
      <c r="H8" s="1" t="s">
        <v>48</v>
      </c>
      <c r="I8" s="12">
        <v>4.3</v>
      </c>
      <c r="J8" s="12">
        <v>4.2</v>
      </c>
      <c r="K8" s="12"/>
      <c r="L8" s="1">
        <f>AVERAGE(C8,D8)</f>
        <v>2.8</v>
      </c>
      <c r="M8" s="12" t="s">
        <v>48</v>
      </c>
      <c r="N8" s="12" t="s">
        <v>48</v>
      </c>
      <c r="O8" s="1">
        <f>AVERAGE(I8,J8)</f>
        <v>4.25</v>
      </c>
      <c r="P8" s="12">
        <f>IF(O8&gt;10,10,O8)</f>
        <v>4.25</v>
      </c>
      <c r="Q8" s="1">
        <f>L8+P8-K8</f>
        <v>7.05</v>
      </c>
      <c r="R8" s="1">
        <f>RANK(Q8,$Q$8:$Q$10)</f>
        <v>1</v>
      </c>
    </row>
    <row r="9" spans="1:18" x14ac:dyDescent="0.2">
      <c r="A9" s="24" t="s">
        <v>112</v>
      </c>
      <c r="B9" s="24" t="s">
        <v>92</v>
      </c>
      <c r="C9" s="20">
        <v>1.6</v>
      </c>
      <c r="D9" s="20">
        <v>1.8</v>
      </c>
      <c r="E9" s="12" t="s">
        <v>48</v>
      </c>
      <c r="F9" s="12" t="s">
        <v>48</v>
      </c>
      <c r="G9" s="1" t="s">
        <v>48</v>
      </c>
      <c r="H9" s="1" t="s">
        <v>48</v>
      </c>
      <c r="I9" s="1">
        <v>2</v>
      </c>
      <c r="J9" s="1">
        <v>2.1</v>
      </c>
      <c r="K9" s="1"/>
      <c r="L9" s="1">
        <f>AVERAGE(C9,D9)</f>
        <v>1.7000000000000002</v>
      </c>
      <c r="M9" s="12" t="s">
        <v>48</v>
      </c>
      <c r="N9" s="12" t="s">
        <v>48</v>
      </c>
      <c r="O9" s="1">
        <f>AVERAGE(I9,J9)</f>
        <v>2.0499999999999998</v>
      </c>
      <c r="P9" s="12">
        <f>IF(O9&gt;10,10,O9)</f>
        <v>2.0499999999999998</v>
      </c>
      <c r="Q9" s="1">
        <f>L9+P9-K9</f>
        <v>3.75</v>
      </c>
      <c r="R9" s="1">
        <f>RANK(Q9,$Q$8:$Q$10)</f>
        <v>3</v>
      </c>
    </row>
    <row r="10" spans="1:18" x14ac:dyDescent="0.2">
      <c r="A10" s="24" t="s">
        <v>113</v>
      </c>
      <c r="B10" s="24" t="s">
        <v>92</v>
      </c>
      <c r="C10" s="20">
        <v>1.9</v>
      </c>
      <c r="D10" s="20">
        <v>2</v>
      </c>
      <c r="E10" s="12" t="s">
        <v>48</v>
      </c>
      <c r="F10" s="12" t="s">
        <v>48</v>
      </c>
      <c r="G10" s="1" t="s">
        <v>48</v>
      </c>
      <c r="H10" s="1" t="s">
        <v>48</v>
      </c>
      <c r="I10" s="1">
        <v>3</v>
      </c>
      <c r="J10" s="1">
        <v>3.2</v>
      </c>
      <c r="K10" s="1"/>
      <c r="L10" s="1">
        <f>AVERAGE(C10,D10)</f>
        <v>1.95</v>
      </c>
      <c r="M10" s="12" t="s">
        <v>48</v>
      </c>
      <c r="N10" s="12" t="s">
        <v>48</v>
      </c>
      <c r="O10" s="1">
        <f>AVERAGE(I10,J10)</f>
        <v>3.1</v>
      </c>
      <c r="P10" s="12">
        <f>IF(O10&gt;10,10,O10)</f>
        <v>3.1</v>
      </c>
      <c r="Q10" s="1">
        <f>L10+P10-K10</f>
        <v>5.05</v>
      </c>
      <c r="R10" s="1">
        <f>RANK(Q10,$Q$8:$Q$10)</f>
        <v>2</v>
      </c>
    </row>
    <row r="12" spans="1:18" x14ac:dyDescent="0.2">
      <c r="A12" s="8" t="s">
        <v>139</v>
      </c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x14ac:dyDescent="0.2">
      <c r="A13" s="5" t="s">
        <v>0</v>
      </c>
      <c r="B13" s="5" t="s">
        <v>45</v>
      </c>
      <c r="C13" s="5" t="s">
        <v>1</v>
      </c>
      <c r="D13" s="5" t="s">
        <v>2</v>
      </c>
      <c r="E13" s="5" t="s">
        <v>8</v>
      </c>
      <c r="F13" s="5" t="s">
        <v>9</v>
      </c>
      <c r="G13" s="5" t="s">
        <v>10</v>
      </c>
      <c r="H13" s="5" t="s">
        <v>11</v>
      </c>
      <c r="I13" s="5" t="s">
        <v>3</v>
      </c>
      <c r="J13" s="5" t="s">
        <v>4</v>
      </c>
      <c r="K13" s="5" t="s">
        <v>5</v>
      </c>
      <c r="L13" s="5" t="s">
        <v>6</v>
      </c>
      <c r="M13" s="5" t="s">
        <v>12</v>
      </c>
      <c r="N13" s="5" t="s">
        <v>13</v>
      </c>
      <c r="O13" s="5" t="s">
        <v>7</v>
      </c>
      <c r="P13" s="5" t="s">
        <v>61</v>
      </c>
      <c r="Q13" s="5" t="s">
        <v>62</v>
      </c>
      <c r="R13" s="5" t="s">
        <v>43</v>
      </c>
    </row>
    <row r="14" spans="1:18" x14ac:dyDescent="0.2">
      <c r="A14" s="12" t="str">
        <f t="shared" ref="A14:B16" si="0">A8</f>
        <v>Bronte Heath</v>
      </c>
      <c r="B14" s="12" t="str">
        <f t="shared" si="0"/>
        <v>Kristin School</v>
      </c>
      <c r="C14" s="12">
        <v>3.3</v>
      </c>
      <c r="D14" s="12">
        <v>3.3</v>
      </c>
      <c r="E14" s="12" t="s">
        <v>48</v>
      </c>
      <c r="F14" s="12" t="s">
        <v>48</v>
      </c>
      <c r="G14" s="1" t="s">
        <v>48</v>
      </c>
      <c r="H14" s="1" t="s">
        <v>48</v>
      </c>
      <c r="I14" s="12">
        <v>4.2</v>
      </c>
      <c r="J14" s="12">
        <v>4</v>
      </c>
      <c r="K14" s="12"/>
      <c r="L14" s="1">
        <f>AVERAGE(C14,D14)</f>
        <v>3.3</v>
      </c>
      <c r="M14" s="12" t="s">
        <v>48</v>
      </c>
      <c r="N14" s="1" t="s">
        <v>48</v>
      </c>
      <c r="O14" s="1">
        <f>AVERAGE(I14,J14)</f>
        <v>4.0999999999999996</v>
      </c>
      <c r="P14" s="12">
        <f>IF(O14&gt;10,10,O14)</f>
        <v>4.0999999999999996</v>
      </c>
      <c r="Q14" s="1">
        <f t="shared" ref="Q14:Q16" si="1">L14+P14-K14</f>
        <v>7.3999999999999995</v>
      </c>
      <c r="R14" s="1">
        <f>RANK(Q14,$Q$14:$Q$16)</f>
        <v>1</v>
      </c>
    </row>
    <row r="15" spans="1:18" x14ac:dyDescent="0.2">
      <c r="A15" s="12" t="str">
        <f t="shared" si="0"/>
        <v>Emily Grant</v>
      </c>
      <c r="B15" s="12" t="str">
        <f t="shared" si="0"/>
        <v>Baradene College</v>
      </c>
      <c r="C15" s="1">
        <v>1.8</v>
      </c>
      <c r="D15" s="1">
        <v>1.8</v>
      </c>
      <c r="E15" s="12" t="s">
        <v>48</v>
      </c>
      <c r="F15" s="12" t="s">
        <v>48</v>
      </c>
      <c r="G15" s="1" t="s">
        <v>48</v>
      </c>
      <c r="H15" s="1" t="s">
        <v>48</v>
      </c>
      <c r="I15" s="1">
        <v>2.2000000000000002</v>
      </c>
      <c r="J15" s="1">
        <v>2.5</v>
      </c>
      <c r="K15" s="1"/>
      <c r="L15" s="1">
        <f t="shared" ref="L15:L16" si="2">AVERAGE(C15,D15)</f>
        <v>1.8</v>
      </c>
      <c r="M15" s="12" t="s">
        <v>48</v>
      </c>
      <c r="N15" s="1" t="s">
        <v>48</v>
      </c>
      <c r="O15" s="1">
        <f t="shared" ref="O15:O16" si="3">AVERAGE(I15,J15)</f>
        <v>2.35</v>
      </c>
      <c r="P15" s="12">
        <f t="shared" ref="P15:P16" si="4">IF(O15&gt;10,10,O15)</f>
        <v>2.35</v>
      </c>
      <c r="Q15" s="1">
        <f t="shared" si="1"/>
        <v>4.1500000000000004</v>
      </c>
      <c r="R15" s="1">
        <f>RANK(Q15,$Q$14:$Q$16)</f>
        <v>3</v>
      </c>
    </row>
    <row r="16" spans="1:18" x14ac:dyDescent="0.2">
      <c r="A16" s="12" t="str">
        <f t="shared" si="0"/>
        <v>Caitlin Lawrence</v>
      </c>
      <c r="B16" s="12" t="str">
        <f t="shared" si="0"/>
        <v>Baradene College</v>
      </c>
      <c r="C16" s="1">
        <v>1.6</v>
      </c>
      <c r="D16" s="1">
        <v>1.8</v>
      </c>
      <c r="E16" s="12" t="s">
        <v>48</v>
      </c>
      <c r="F16" s="12" t="s">
        <v>48</v>
      </c>
      <c r="G16" s="1" t="s">
        <v>48</v>
      </c>
      <c r="H16" s="1" t="s">
        <v>48</v>
      </c>
      <c r="I16" s="1">
        <v>3.3</v>
      </c>
      <c r="J16" s="1">
        <v>3.5</v>
      </c>
      <c r="K16" s="1"/>
      <c r="L16" s="1">
        <f t="shared" si="2"/>
        <v>1.7000000000000002</v>
      </c>
      <c r="M16" s="12" t="s">
        <v>48</v>
      </c>
      <c r="N16" s="1" t="s">
        <v>48</v>
      </c>
      <c r="O16" s="1">
        <f t="shared" si="3"/>
        <v>3.4</v>
      </c>
      <c r="P16" s="12">
        <f t="shared" si="4"/>
        <v>3.4</v>
      </c>
      <c r="Q16" s="1">
        <f t="shared" si="1"/>
        <v>5.0999999999999996</v>
      </c>
      <c r="R16" s="1">
        <f>RANK(Q16,$Q$14:$Q$16)</f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"/>
  <sheetViews>
    <sheetView workbookViewId="0">
      <selection activeCell="A16" sqref="A16"/>
    </sheetView>
  </sheetViews>
  <sheetFormatPr baseColWidth="10" defaultColWidth="10.83203125" defaultRowHeight="16" x14ac:dyDescent="0.2"/>
  <cols>
    <col min="1" max="1" width="21.5" style="7" bestFit="1" customWidth="1"/>
    <col min="2" max="2" width="14" style="7" customWidth="1"/>
    <col min="3" max="11" width="10.83203125" style="7"/>
    <col min="12" max="12" width="12.6640625" style="7" bestFit="1" customWidth="1"/>
    <col min="13" max="14" width="12.6640625" style="7" customWidth="1"/>
    <col min="15" max="15" width="10.83203125" style="7"/>
    <col min="16" max="16" width="14.1640625" style="7" bestFit="1" customWidth="1"/>
    <col min="17" max="16384" width="10.83203125" style="7"/>
  </cols>
  <sheetData>
    <row r="1" spans="1:18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8" x14ac:dyDescent="0.2">
      <c r="A4" s="8" t="s">
        <v>85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x14ac:dyDescent="0.2">
      <c r="A6" s="10" t="s">
        <v>86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13</v>
      </c>
      <c r="O7" s="5" t="s">
        <v>7</v>
      </c>
      <c r="P7" s="5" t="s">
        <v>61</v>
      </c>
      <c r="Q7" s="5" t="s">
        <v>62</v>
      </c>
      <c r="R7" s="5" t="s">
        <v>43</v>
      </c>
    </row>
    <row r="8" spans="1:18" x14ac:dyDescent="0.2">
      <c r="A8" s="20" t="s">
        <v>143</v>
      </c>
      <c r="B8" s="20" t="s">
        <v>144</v>
      </c>
      <c r="C8" s="20">
        <v>1.5</v>
      </c>
      <c r="D8" s="20">
        <v>1.4</v>
      </c>
      <c r="E8" s="1" t="s">
        <v>48</v>
      </c>
      <c r="F8" s="1" t="s">
        <v>48</v>
      </c>
      <c r="G8" s="1" t="s">
        <v>48</v>
      </c>
      <c r="H8" s="1" t="s">
        <v>48</v>
      </c>
      <c r="I8" s="12">
        <v>1.3</v>
      </c>
      <c r="J8" s="12">
        <v>1.5</v>
      </c>
      <c r="K8" s="12"/>
      <c r="L8" s="1">
        <f>AVERAGE(C8,D8)</f>
        <v>1.45</v>
      </c>
      <c r="M8" s="1" t="s">
        <v>48</v>
      </c>
      <c r="N8" s="1" t="s">
        <v>48</v>
      </c>
      <c r="O8" s="1">
        <f>AVERAGE(I8,J8)</f>
        <v>1.4</v>
      </c>
      <c r="P8" s="12">
        <f t="shared" ref="P8" si="0">IF(O8&gt;10,10,O8)</f>
        <v>1.4</v>
      </c>
      <c r="Q8" s="1">
        <f>10+L8-P8-K8</f>
        <v>10.049999999999999</v>
      </c>
      <c r="R8" s="1">
        <f>RANK(Q8,$Q$8:$Q$8)</f>
        <v>1</v>
      </c>
    </row>
    <row r="10" spans="1:18" x14ac:dyDescent="0.2">
      <c r="A10" s="4" t="s">
        <v>87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x14ac:dyDescent="0.2">
      <c r="A11" s="5" t="s">
        <v>0</v>
      </c>
      <c r="B11" s="5" t="s">
        <v>45</v>
      </c>
      <c r="C11" s="5" t="s">
        <v>1</v>
      </c>
      <c r="D11" s="5" t="s">
        <v>2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3</v>
      </c>
      <c r="J11" s="5" t="s">
        <v>4</v>
      </c>
      <c r="K11" s="5" t="s">
        <v>5</v>
      </c>
      <c r="L11" s="5" t="s">
        <v>6</v>
      </c>
      <c r="M11" s="5" t="s">
        <v>12</v>
      </c>
      <c r="N11" s="5" t="s">
        <v>13</v>
      </c>
      <c r="O11" s="5" t="s">
        <v>7</v>
      </c>
      <c r="P11" s="5" t="s">
        <v>61</v>
      </c>
      <c r="Q11" s="5" t="s">
        <v>62</v>
      </c>
      <c r="R11" s="5" t="s">
        <v>43</v>
      </c>
    </row>
    <row r="12" spans="1:18" x14ac:dyDescent="0.2">
      <c r="A12" s="12" t="str">
        <f>A8</f>
        <v>Gabrielle Salmon</v>
      </c>
      <c r="B12" s="12" t="str">
        <f>B8</f>
        <v>Xtreme</v>
      </c>
      <c r="C12" s="12">
        <v>0</v>
      </c>
      <c r="D12" s="12">
        <v>0</v>
      </c>
      <c r="E12" s="1" t="s">
        <v>48</v>
      </c>
      <c r="F12" s="1" t="s">
        <v>48</v>
      </c>
      <c r="G12" s="1" t="s">
        <v>48</v>
      </c>
      <c r="H12" s="1" t="s">
        <v>48</v>
      </c>
      <c r="I12" s="12">
        <v>0</v>
      </c>
      <c r="J12" s="12">
        <v>0</v>
      </c>
      <c r="K12" s="12">
        <v>10</v>
      </c>
      <c r="L12" s="1">
        <f>AVERAGE(C12,D12)</f>
        <v>0</v>
      </c>
      <c r="M12" s="1" t="s">
        <v>48</v>
      </c>
      <c r="N12" s="1" t="s">
        <v>48</v>
      </c>
      <c r="O12" s="1">
        <f>AVERAGE(I12,J12)</f>
        <v>0</v>
      </c>
      <c r="P12" s="12">
        <f t="shared" ref="P12" si="1">IF(O12&gt;10,10,O12)</f>
        <v>0</v>
      </c>
      <c r="Q12" s="1">
        <f>10+L12-P12-K12</f>
        <v>0</v>
      </c>
      <c r="R12" s="1">
        <f>RANK(Q12,$Q$12:$Q$12)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topLeftCell="F19" workbookViewId="0">
      <selection activeCell="K36" sqref="K36"/>
    </sheetView>
  </sheetViews>
  <sheetFormatPr baseColWidth="10" defaultColWidth="10.83203125" defaultRowHeight="16" x14ac:dyDescent="0.2"/>
  <cols>
    <col min="1" max="1" width="19.33203125" style="7" bestFit="1" customWidth="1"/>
    <col min="2" max="2" width="15.1640625" style="7" customWidth="1"/>
    <col min="3" max="11" width="10.83203125" style="7"/>
    <col min="12" max="13" width="12.6640625" style="7" bestFit="1" customWidth="1"/>
    <col min="14" max="14" width="12.6640625" style="7" customWidth="1"/>
    <col min="15" max="18" width="10.83203125" style="7"/>
    <col min="19" max="19" width="14.1640625" style="7" bestFit="1" customWidth="1"/>
    <col min="20" max="16384" width="10.83203125" style="7"/>
  </cols>
  <sheetData>
    <row r="1" spans="1:21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1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1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1" x14ac:dyDescent="0.2">
      <c r="A4" s="8" t="s">
        <v>14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1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1" x14ac:dyDescent="0.2">
      <c r="A6" s="10" t="s">
        <v>23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69</v>
      </c>
      <c r="Q7" s="5" t="s">
        <v>7</v>
      </c>
      <c r="R7" s="5" t="s">
        <v>70</v>
      </c>
      <c r="S7" s="5" t="s">
        <v>61</v>
      </c>
      <c r="T7" s="5" t="s">
        <v>62</v>
      </c>
      <c r="U7" s="5" t="s">
        <v>43</v>
      </c>
    </row>
    <row r="8" spans="1:21" x14ac:dyDescent="0.2">
      <c r="A8" s="22" t="s">
        <v>88</v>
      </c>
      <c r="B8" s="22" t="s">
        <v>89</v>
      </c>
      <c r="C8" s="12">
        <v>3.1</v>
      </c>
      <c r="D8" s="12">
        <v>2.8</v>
      </c>
      <c r="E8" s="12">
        <v>0</v>
      </c>
      <c r="F8" s="12">
        <v>0</v>
      </c>
      <c r="G8" s="12">
        <v>1.3</v>
      </c>
      <c r="H8" s="12">
        <v>1.1000000000000001</v>
      </c>
      <c r="I8" s="12">
        <v>2.6</v>
      </c>
      <c r="J8" s="12">
        <v>2.5</v>
      </c>
      <c r="K8" s="12"/>
      <c r="L8" s="12">
        <f>AVERAGE(C8,D8)</f>
        <v>2.95</v>
      </c>
      <c r="M8" s="12">
        <f>AVERAGE(E8,F8)</f>
        <v>0</v>
      </c>
      <c r="N8" s="12">
        <f t="shared" ref="N8" si="0">L8+M8</f>
        <v>2.95</v>
      </c>
      <c r="O8" s="12">
        <f>AVERAGE(G8,H8)</f>
        <v>1.2000000000000002</v>
      </c>
      <c r="P8" s="12">
        <f>IF(3.5-O8&lt;0,0,3.5-O8)</f>
        <v>2.2999999999999998</v>
      </c>
      <c r="Q8" s="12">
        <f>AVERAGE(I8,J8)</f>
        <v>2.5499999999999998</v>
      </c>
      <c r="R8" s="12">
        <f>IF(10-Q8&lt;0,0,10-Q8)</f>
        <v>7.45</v>
      </c>
      <c r="S8" s="12">
        <f>P8+R8</f>
        <v>9.75</v>
      </c>
      <c r="T8" s="12">
        <f>N8+S8-K8</f>
        <v>12.7</v>
      </c>
      <c r="U8" s="1">
        <f>RANK(T8,$T$8:$T$12)</f>
        <v>3</v>
      </c>
    </row>
    <row r="9" spans="1:21" x14ac:dyDescent="0.2">
      <c r="A9" s="23" t="s">
        <v>90</v>
      </c>
      <c r="B9" s="24" t="s">
        <v>92</v>
      </c>
      <c r="C9" s="1">
        <v>3.3</v>
      </c>
      <c r="D9" s="1">
        <v>3.3</v>
      </c>
      <c r="E9" s="1">
        <v>0</v>
      </c>
      <c r="F9" s="1">
        <v>0</v>
      </c>
      <c r="G9" s="1">
        <v>1.5</v>
      </c>
      <c r="H9" s="1">
        <v>1.4</v>
      </c>
      <c r="I9" s="1">
        <v>2.2000000000000002</v>
      </c>
      <c r="J9" s="1">
        <v>1.9</v>
      </c>
      <c r="K9" s="1"/>
      <c r="L9" s="12">
        <f t="shared" ref="L9:L12" si="1">AVERAGE(C9,D9)</f>
        <v>3.3</v>
      </c>
      <c r="M9" s="12">
        <f t="shared" ref="M9:M12" si="2">AVERAGE(E9,F9)</f>
        <v>0</v>
      </c>
      <c r="N9" s="12">
        <f t="shared" ref="N9:N12" si="3">L9+M9</f>
        <v>3.3</v>
      </c>
      <c r="O9" s="12">
        <f t="shared" ref="O9:O12" si="4">AVERAGE(G9,H9)</f>
        <v>1.45</v>
      </c>
      <c r="P9" s="12">
        <f t="shared" ref="P9:P12" si="5">IF(3.5-O9&lt;0,0,3.5-O9)</f>
        <v>2.0499999999999998</v>
      </c>
      <c r="Q9" s="12">
        <f t="shared" ref="Q9:Q12" si="6">AVERAGE(I9,J9)</f>
        <v>2.0499999999999998</v>
      </c>
      <c r="R9" s="12">
        <f t="shared" ref="R9:R12" si="7">IF(10-Q9&lt;0,0,10-Q9)</f>
        <v>7.95</v>
      </c>
      <c r="S9" s="12">
        <f t="shared" ref="S9:S12" si="8">P9+R9</f>
        <v>10</v>
      </c>
      <c r="T9" s="12">
        <f t="shared" ref="T9:T11" si="9">N9+S9-K9</f>
        <v>13.3</v>
      </c>
      <c r="U9" s="1">
        <f>RANK(T9,$T$8:$T$12)</f>
        <v>2</v>
      </c>
    </row>
    <row r="10" spans="1:21" x14ac:dyDescent="0.2">
      <c r="A10" s="23" t="s">
        <v>91</v>
      </c>
      <c r="B10" s="25" t="s">
        <v>93</v>
      </c>
      <c r="C10" s="1">
        <v>3</v>
      </c>
      <c r="D10" s="1">
        <v>3</v>
      </c>
      <c r="E10" s="1">
        <v>0</v>
      </c>
      <c r="F10" s="1">
        <v>0</v>
      </c>
      <c r="G10" s="1">
        <v>1.2</v>
      </c>
      <c r="H10" s="1">
        <v>0.9</v>
      </c>
      <c r="I10" s="1">
        <v>1.7</v>
      </c>
      <c r="J10" s="1">
        <v>2</v>
      </c>
      <c r="K10" s="1"/>
      <c r="L10" s="12">
        <f t="shared" si="1"/>
        <v>3</v>
      </c>
      <c r="M10" s="12">
        <f t="shared" si="2"/>
        <v>0</v>
      </c>
      <c r="N10" s="12">
        <f t="shared" si="3"/>
        <v>3</v>
      </c>
      <c r="O10" s="12">
        <f t="shared" si="4"/>
        <v>1.05</v>
      </c>
      <c r="P10" s="12">
        <f t="shared" si="5"/>
        <v>2.4500000000000002</v>
      </c>
      <c r="Q10" s="12">
        <f t="shared" si="6"/>
        <v>1.85</v>
      </c>
      <c r="R10" s="12">
        <f t="shared" si="7"/>
        <v>8.15</v>
      </c>
      <c r="S10" s="12">
        <f t="shared" si="8"/>
        <v>10.600000000000001</v>
      </c>
      <c r="T10" s="12">
        <f t="shared" si="9"/>
        <v>13.600000000000001</v>
      </c>
      <c r="U10" s="1">
        <f>RANK(T10,$T$8:$T$12)</f>
        <v>1</v>
      </c>
    </row>
    <row r="11" spans="1:21" x14ac:dyDescent="0.2">
      <c r="A11" s="23" t="s">
        <v>94</v>
      </c>
      <c r="B11" s="22" t="s">
        <v>95</v>
      </c>
      <c r="C11" s="1">
        <v>2.6</v>
      </c>
      <c r="D11" s="1">
        <v>2.6</v>
      </c>
      <c r="E11" s="1">
        <v>0</v>
      </c>
      <c r="F11" s="1">
        <v>0</v>
      </c>
      <c r="G11" s="1">
        <v>2.1</v>
      </c>
      <c r="H11" s="1">
        <v>1.9</v>
      </c>
      <c r="I11" s="1">
        <v>2.7</v>
      </c>
      <c r="J11" s="1">
        <v>2.8</v>
      </c>
      <c r="K11" s="1"/>
      <c r="L11" s="12">
        <f t="shared" si="1"/>
        <v>2.6</v>
      </c>
      <c r="M11" s="12">
        <f t="shared" si="2"/>
        <v>0</v>
      </c>
      <c r="N11" s="12">
        <f t="shared" si="3"/>
        <v>2.6</v>
      </c>
      <c r="O11" s="12">
        <f t="shared" si="4"/>
        <v>2</v>
      </c>
      <c r="P11" s="12">
        <f t="shared" si="5"/>
        <v>1.5</v>
      </c>
      <c r="Q11" s="12">
        <f t="shared" si="6"/>
        <v>2.75</v>
      </c>
      <c r="R11" s="12">
        <f t="shared" si="7"/>
        <v>7.25</v>
      </c>
      <c r="S11" s="12">
        <f t="shared" si="8"/>
        <v>8.75</v>
      </c>
      <c r="T11" s="12">
        <f t="shared" si="9"/>
        <v>11.35</v>
      </c>
      <c r="U11" s="1">
        <f>RANK(T11,$T$8:$T$12)</f>
        <v>4</v>
      </c>
    </row>
    <row r="12" spans="1:21" x14ac:dyDescent="0.2">
      <c r="A12" s="23" t="s">
        <v>96</v>
      </c>
      <c r="B12" s="22" t="s">
        <v>95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10</v>
      </c>
      <c r="L12" s="12">
        <f t="shared" si="1"/>
        <v>0</v>
      </c>
      <c r="M12" s="12">
        <f t="shared" si="2"/>
        <v>0</v>
      </c>
      <c r="N12" s="12">
        <f t="shared" si="3"/>
        <v>0</v>
      </c>
      <c r="O12" s="12">
        <f t="shared" si="4"/>
        <v>0</v>
      </c>
      <c r="P12" s="12">
        <f t="shared" si="5"/>
        <v>3.5</v>
      </c>
      <c r="Q12" s="12">
        <f t="shared" si="6"/>
        <v>0</v>
      </c>
      <c r="R12" s="12">
        <f t="shared" si="7"/>
        <v>10</v>
      </c>
      <c r="S12" s="12">
        <f t="shared" si="8"/>
        <v>13.5</v>
      </c>
      <c r="T12" s="12">
        <v>0</v>
      </c>
      <c r="U12" s="1">
        <f>RANK(T12,$T$8:$T$12)</f>
        <v>5</v>
      </c>
    </row>
    <row r="14" spans="1:21" x14ac:dyDescent="0.2">
      <c r="A14" s="10" t="s">
        <v>22</v>
      </c>
      <c r="B14" s="10"/>
      <c r="C14" s="10"/>
      <c r="D14" s="10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1" x14ac:dyDescent="0.2">
      <c r="A15" s="5" t="s">
        <v>0</v>
      </c>
      <c r="B15" s="5" t="s">
        <v>45</v>
      </c>
      <c r="C15" s="5" t="s">
        <v>1</v>
      </c>
      <c r="D15" s="5" t="s">
        <v>2</v>
      </c>
      <c r="E15" s="5" t="s">
        <v>8</v>
      </c>
      <c r="F15" s="5" t="s">
        <v>9</v>
      </c>
      <c r="G15" s="5" t="s">
        <v>10</v>
      </c>
      <c r="H15" s="5" t="s">
        <v>11</v>
      </c>
      <c r="I15" s="5" t="s">
        <v>3</v>
      </c>
      <c r="J15" s="5" t="s">
        <v>4</v>
      </c>
      <c r="K15" s="5" t="s">
        <v>5</v>
      </c>
      <c r="L15" s="5" t="s">
        <v>6</v>
      </c>
      <c r="M15" s="5" t="s">
        <v>12</v>
      </c>
      <c r="N15" s="5" t="s">
        <v>44</v>
      </c>
      <c r="O15" s="5" t="s">
        <v>13</v>
      </c>
      <c r="P15" s="5" t="s">
        <v>69</v>
      </c>
      <c r="Q15" s="5" t="s">
        <v>7</v>
      </c>
      <c r="R15" s="5" t="s">
        <v>70</v>
      </c>
      <c r="S15" s="5" t="s">
        <v>61</v>
      </c>
      <c r="T15" s="5" t="s">
        <v>62</v>
      </c>
      <c r="U15" s="5" t="s">
        <v>43</v>
      </c>
    </row>
    <row r="16" spans="1:21" x14ac:dyDescent="0.2">
      <c r="A16" s="12" t="str">
        <f t="shared" ref="A16:B20" si="10">A8</f>
        <v>Holly Wright</v>
      </c>
      <c r="B16" s="12" t="str">
        <f t="shared" si="10"/>
        <v>Westlake Girls High School</v>
      </c>
      <c r="C16" s="12">
        <v>3.1</v>
      </c>
      <c r="D16" s="12">
        <v>2.9</v>
      </c>
      <c r="E16" s="12">
        <v>0</v>
      </c>
      <c r="F16" s="12">
        <v>0</v>
      </c>
      <c r="G16" s="12">
        <v>1.4</v>
      </c>
      <c r="H16" s="12">
        <v>1.7</v>
      </c>
      <c r="I16" s="12">
        <v>2.7</v>
      </c>
      <c r="J16" s="12">
        <v>2.4</v>
      </c>
      <c r="K16" s="12"/>
      <c r="L16" s="12">
        <f t="shared" ref="L16" si="11">AVERAGE(C16,D16)</f>
        <v>3</v>
      </c>
      <c r="M16" s="12">
        <f t="shared" ref="M16" si="12">AVERAGE(E16,F16)</f>
        <v>0</v>
      </c>
      <c r="N16" s="12">
        <f t="shared" ref="N16" si="13">L16+M16</f>
        <v>3</v>
      </c>
      <c r="O16" s="12">
        <f t="shared" ref="O16" si="14">AVERAGE(G16,H16)</f>
        <v>1.5499999999999998</v>
      </c>
      <c r="P16" s="12">
        <f t="shared" ref="P16:P20" si="15">IF(3.5-O16&lt;0,0,3.5-O16)</f>
        <v>1.9500000000000002</v>
      </c>
      <c r="Q16" s="12">
        <f t="shared" ref="Q16" si="16">AVERAGE(I16,J16)</f>
        <v>2.5499999999999998</v>
      </c>
      <c r="R16" s="12">
        <f>IF(10-Q16&lt;0,0,10-Q16)</f>
        <v>7.45</v>
      </c>
      <c r="S16" s="12">
        <f t="shared" ref="S16:S20" si="17">P16+R16</f>
        <v>9.4</v>
      </c>
      <c r="T16" s="12">
        <f>N16+S16-K16</f>
        <v>12.4</v>
      </c>
      <c r="U16" s="1">
        <f>RANK(T16,$T$16:$T$20)</f>
        <v>1</v>
      </c>
    </row>
    <row r="17" spans="1:21" x14ac:dyDescent="0.2">
      <c r="A17" s="12" t="str">
        <f t="shared" si="10"/>
        <v>Lucy Mullany</v>
      </c>
      <c r="B17" s="12" t="str">
        <f t="shared" si="10"/>
        <v>Baradene College</v>
      </c>
      <c r="C17" s="1">
        <v>2.8</v>
      </c>
      <c r="D17" s="1">
        <v>2.9</v>
      </c>
      <c r="E17" s="1">
        <v>0</v>
      </c>
      <c r="F17" s="1">
        <v>0</v>
      </c>
      <c r="G17" s="1">
        <v>1.9</v>
      </c>
      <c r="H17" s="1">
        <v>1.7</v>
      </c>
      <c r="I17" s="1">
        <v>2.5</v>
      </c>
      <c r="J17" s="1">
        <v>2.2000000000000002</v>
      </c>
      <c r="K17" s="1"/>
      <c r="L17" s="12">
        <f t="shared" ref="L17:L20" si="18">AVERAGE(C17,D17)</f>
        <v>2.8499999999999996</v>
      </c>
      <c r="M17" s="12">
        <f t="shared" ref="M17:M20" si="19">AVERAGE(E17,F17)</f>
        <v>0</v>
      </c>
      <c r="N17" s="12">
        <f t="shared" ref="N17:N20" si="20">L17+M17</f>
        <v>2.8499999999999996</v>
      </c>
      <c r="O17" s="12">
        <f t="shared" ref="O17:O20" si="21">AVERAGE(G17,H17)</f>
        <v>1.7999999999999998</v>
      </c>
      <c r="P17" s="12">
        <f t="shared" si="15"/>
        <v>1.7000000000000002</v>
      </c>
      <c r="Q17" s="12">
        <f t="shared" ref="Q17:Q20" si="22">AVERAGE(I17,J17)</f>
        <v>2.35</v>
      </c>
      <c r="R17" s="12">
        <f t="shared" ref="R17:R20" si="23">IF(10-Q17&lt;0,0,10-Q17)</f>
        <v>7.65</v>
      </c>
      <c r="S17" s="12">
        <f t="shared" si="17"/>
        <v>9.3500000000000014</v>
      </c>
      <c r="T17" s="12">
        <f t="shared" ref="T17:T19" si="24">N17+S17-K17</f>
        <v>12.200000000000001</v>
      </c>
      <c r="U17" s="1">
        <f>RANK(T17,$T$16:$T$20)</f>
        <v>2</v>
      </c>
    </row>
    <row r="18" spans="1:21" x14ac:dyDescent="0.2">
      <c r="A18" s="12" t="str">
        <f t="shared" si="10"/>
        <v>Edith Li</v>
      </c>
      <c r="B18" s="12" t="str">
        <f t="shared" si="10"/>
        <v>Saint Kentigern Girls’ School</v>
      </c>
      <c r="C18" s="1">
        <v>2.2000000000000002</v>
      </c>
      <c r="D18" s="1">
        <v>2.2000000000000002</v>
      </c>
      <c r="E18" s="1">
        <v>0</v>
      </c>
      <c r="F18" s="1">
        <v>0</v>
      </c>
      <c r="G18" s="1">
        <v>1.7</v>
      </c>
      <c r="H18" s="1">
        <v>1.5</v>
      </c>
      <c r="I18" s="1">
        <v>2</v>
      </c>
      <c r="J18" s="1">
        <v>2.1</v>
      </c>
      <c r="K18" s="1"/>
      <c r="L18" s="12">
        <f t="shared" si="18"/>
        <v>2.2000000000000002</v>
      </c>
      <c r="M18" s="12">
        <f t="shared" si="19"/>
        <v>0</v>
      </c>
      <c r="N18" s="12">
        <f t="shared" si="20"/>
        <v>2.2000000000000002</v>
      </c>
      <c r="O18" s="12">
        <f t="shared" si="21"/>
        <v>1.6</v>
      </c>
      <c r="P18" s="12">
        <f t="shared" si="15"/>
        <v>1.9</v>
      </c>
      <c r="Q18" s="12">
        <f t="shared" si="22"/>
        <v>2.0499999999999998</v>
      </c>
      <c r="R18" s="12">
        <f t="shared" si="23"/>
        <v>7.95</v>
      </c>
      <c r="S18" s="12">
        <f t="shared" si="17"/>
        <v>9.85</v>
      </c>
      <c r="T18" s="12">
        <f t="shared" si="24"/>
        <v>12.05</v>
      </c>
      <c r="U18" s="1">
        <f>RANK(T18,$T$16:$T$20)</f>
        <v>3</v>
      </c>
    </row>
    <row r="19" spans="1:21" x14ac:dyDescent="0.2">
      <c r="A19" s="12" t="str">
        <f t="shared" si="10"/>
        <v>Nadia Franklin</v>
      </c>
      <c r="B19" s="12" t="str">
        <f t="shared" si="10"/>
        <v>Albany Junior High School</v>
      </c>
      <c r="C19" s="1">
        <v>1.3</v>
      </c>
      <c r="D19" s="1">
        <v>1.2</v>
      </c>
      <c r="E19" s="1">
        <v>0</v>
      </c>
      <c r="F19" s="1">
        <v>0</v>
      </c>
      <c r="G19" s="1">
        <v>2.6</v>
      </c>
      <c r="H19" s="1">
        <v>2.6</v>
      </c>
      <c r="I19" s="1">
        <v>3.2</v>
      </c>
      <c r="J19" s="1">
        <v>2.9</v>
      </c>
      <c r="K19" s="1"/>
      <c r="L19" s="12">
        <f t="shared" si="18"/>
        <v>1.25</v>
      </c>
      <c r="M19" s="12">
        <f t="shared" si="19"/>
        <v>0</v>
      </c>
      <c r="N19" s="12">
        <f t="shared" si="20"/>
        <v>1.25</v>
      </c>
      <c r="O19" s="12">
        <f t="shared" si="21"/>
        <v>2.6</v>
      </c>
      <c r="P19" s="12">
        <f t="shared" si="15"/>
        <v>0.89999999999999991</v>
      </c>
      <c r="Q19" s="12">
        <f t="shared" si="22"/>
        <v>3.05</v>
      </c>
      <c r="R19" s="12">
        <f t="shared" si="23"/>
        <v>6.95</v>
      </c>
      <c r="S19" s="12">
        <f t="shared" si="17"/>
        <v>7.85</v>
      </c>
      <c r="T19" s="12">
        <f t="shared" si="24"/>
        <v>9.1</v>
      </c>
      <c r="U19" s="1">
        <f>RANK(T19,$T$16:$T$20)</f>
        <v>4</v>
      </c>
    </row>
    <row r="20" spans="1:21" x14ac:dyDescent="0.2">
      <c r="A20" s="12" t="str">
        <f t="shared" si="10"/>
        <v>Stephanie West</v>
      </c>
      <c r="B20" s="12" t="str">
        <f t="shared" si="10"/>
        <v>Albany Junior High School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10</v>
      </c>
      <c r="L20" s="12">
        <f t="shared" si="18"/>
        <v>0</v>
      </c>
      <c r="M20" s="12">
        <f t="shared" si="19"/>
        <v>0</v>
      </c>
      <c r="N20" s="12">
        <f t="shared" si="20"/>
        <v>0</v>
      </c>
      <c r="O20" s="12">
        <f t="shared" si="21"/>
        <v>0</v>
      </c>
      <c r="P20" s="12">
        <f t="shared" si="15"/>
        <v>3.5</v>
      </c>
      <c r="Q20" s="12">
        <f t="shared" si="22"/>
        <v>0</v>
      </c>
      <c r="R20" s="12">
        <f t="shared" si="23"/>
        <v>10</v>
      </c>
      <c r="S20" s="12">
        <f t="shared" si="17"/>
        <v>13.5</v>
      </c>
      <c r="T20" s="12">
        <v>0</v>
      </c>
      <c r="U20" s="1">
        <f>RANK(T20,$T$16:$T$20)</f>
        <v>5</v>
      </c>
    </row>
    <row r="22" spans="1:21" x14ac:dyDescent="0.2">
      <c r="A22" s="10" t="s">
        <v>58</v>
      </c>
      <c r="B22" s="10"/>
      <c r="C22" s="10"/>
      <c r="D22" s="10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1" x14ac:dyDescent="0.2">
      <c r="A23" s="5" t="s">
        <v>0</v>
      </c>
      <c r="B23" s="5" t="s">
        <v>45</v>
      </c>
      <c r="C23" s="5" t="s">
        <v>1</v>
      </c>
      <c r="D23" s="5" t="s">
        <v>2</v>
      </c>
      <c r="E23" s="5" t="s">
        <v>8</v>
      </c>
      <c r="F23" s="5" t="s">
        <v>9</v>
      </c>
      <c r="G23" s="5" t="s">
        <v>10</v>
      </c>
      <c r="H23" s="5" t="s">
        <v>11</v>
      </c>
      <c r="I23" s="5" t="s">
        <v>3</v>
      </c>
      <c r="J23" s="5" t="s">
        <v>4</v>
      </c>
      <c r="K23" s="5" t="s">
        <v>5</v>
      </c>
      <c r="L23" s="5" t="s">
        <v>6</v>
      </c>
      <c r="M23" s="5" t="s">
        <v>12</v>
      </c>
      <c r="N23" s="5" t="s">
        <v>44</v>
      </c>
      <c r="O23" s="5" t="s">
        <v>13</v>
      </c>
      <c r="P23" s="5" t="s">
        <v>69</v>
      </c>
      <c r="Q23" s="5" t="s">
        <v>7</v>
      </c>
      <c r="R23" s="5" t="s">
        <v>70</v>
      </c>
      <c r="S23" s="5" t="s">
        <v>61</v>
      </c>
      <c r="T23" s="5" t="s">
        <v>62</v>
      </c>
      <c r="U23" s="5" t="s">
        <v>43</v>
      </c>
    </row>
    <row r="24" spans="1:21" x14ac:dyDescent="0.2">
      <c r="A24" s="12" t="str">
        <f>A8</f>
        <v>Holly Wright</v>
      </c>
      <c r="B24" s="12" t="str">
        <f>B8</f>
        <v>Westlake Girls High School</v>
      </c>
      <c r="C24" s="12">
        <v>2.1</v>
      </c>
      <c r="D24" s="12">
        <v>2.1</v>
      </c>
      <c r="E24" s="12">
        <v>0</v>
      </c>
      <c r="F24" s="12">
        <v>0</v>
      </c>
      <c r="G24" s="12">
        <v>2.6</v>
      </c>
      <c r="H24" s="12">
        <v>2.4</v>
      </c>
      <c r="I24" s="12">
        <v>3.7</v>
      </c>
      <c r="J24" s="12">
        <v>3.4</v>
      </c>
      <c r="K24" s="12"/>
      <c r="L24" s="12">
        <f t="shared" ref="L24" si="25">AVERAGE(C24,D24)</f>
        <v>2.1</v>
      </c>
      <c r="M24" s="12">
        <f t="shared" ref="M24" si="26">AVERAGE(E24,F24)</f>
        <v>0</v>
      </c>
      <c r="N24" s="12">
        <f t="shared" ref="N24" si="27">L24+M24</f>
        <v>2.1</v>
      </c>
      <c r="O24" s="12">
        <f t="shared" ref="O24" si="28">AVERAGE(G24,H24)</f>
        <v>2.5</v>
      </c>
      <c r="P24" s="12">
        <f t="shared" ref="P24:P28" si="29">IF(3.5-O24&lt;0,0,3.5-O24)</f>
        <v>1</v>
      </c>
      <c r="Q24" s="12">
        <f t="shared" ref="Q24" si="30">AVERAGE(I24,J24)</f>
        <v>3.55</v>
      </c>
      <c r="R24" s="12">
        <f t="shared" ref="R24:R28" si="31">IF(10-Q24&lt;0,0,10-Q24)</f>
        <v>6.45</v>
      </c>
      <c r="S24" s="12">
        <f t="shared" ref="S24:S28" si="32">P24+R24</f>
        <v>7.45</v>
      </c>
      <c r="T24" s="12">
        <f>N24+S24-K24</f>
        <v>9.5500000000000007</v>
      </c>
      <c r="U24" s="1">
        <f>RANK(T24,$T$24:$T$28)</f>
        <v>3</v>
      </c>
    </row>
    <row r="25" spans="1:21" x14ac:dyDescent="0.2">
      <c r="A25" s="12" t="str">
        <f>A9</f>
        <v>Lucy Mullany</v>
      </c>
      <c r="B25" s="12" t="str">
        <f>B9</f>
        <v>Baradene College</v>
      </c>
      <c r="C25" s="1">
        <v>2.9</v>
      </c>
      <c r="D25" s="1">
        <v>3</v>
      </c>
      <c r="E25" s="1">
        <v>0</v>
      </c>
      <c r="F25" s="1">
        <v>0</v>
      </c>
      <c r="G25" s="1">
        <v>1.4</v>
      </c>
      <c r="H25" s="1">
        <v>1.7</v>
      </c>
      <c r="I25" s="1">
        <v>2.2999999999999998</v>
      </c>
      <c r="J25" s="1">
        <v>2.2000000000000002</v>
      </c>
      <c r="K25" s="1"/>
      <c r="L25" s="12">
        <f t="shared" ref="L25:L28" si="33">AVERAGE(C25,D25)</f>
        <v>2.95</v>
      </c>
      <c r="M25" s="12">
        <f t="shared" ref="M25:M28" si="34">AVERAGE(E25,F25)</f>
        <v>0</v>
      </c>
      <c r="N25" s="12">
        <f t="shared" ref="N25:N28" si="35">L25+M25</f>
        <v>2.95</v>
      </c>
      <c r="O25" s="12">
        <f t="shared" ref="O25:O28" si="36">AVERAGE(G25,H25)</f>
        <v>1.5499999999999998</v>
      </c>
      <c r="P25" s="12">
        <f t="shared" si="29"/>
        <v>1.9500000000000002</v>
      </c>
      <c r="Q25" s="12">
        <f t="shared" ref="Q25:Q28" si="37">AVERAGE(I25,J25)</f>
        <v>2.25</v>
      </c>
      <c r="R25" s="12">
        <f t="shared" si="31"/>
        <v>7.75</v>
      </c>
      <c r="S25" s="12">
        <f t="shared" si="32"/>
        <v>9.6999999999999993</v>
      </c>
      <c r="T25" s="12">
        <f t="shared" ref="T25:T27" si="38">N25+S25-K25</f>
        <v>12.649999999999999</v>
      </c>
      <c r="U25" s="1">
        <f>RANK(T25,$T$24:$T$28)</f>
        <v>1</v>
      </c>
    </row>
    <row r="26" spans="1:21" x14ac:dyDescent="0.2">
      <c r="A26" s="12" t="str">
        <f t="shared" ref="A26:B26" si="39">A10</f>
        <v>Edith Li</v>
      </c>
      <c r="B26" s="12" t="str">
        <f t="shared" si="39"/>
        <v>Saint Kentigern Girls’ School</v>
      </c>
      <c r="C26" s="1">
        <v>2.8</v>
      </c>
      <c r="D26" s="1">
        <v>2.5</v>
      </c>
      <c r="E26" s="1">
        <v>0</v>
      </c>
      <c r="F26" s="1">
        <v>0</v>
      </c>
      <c r="G26" s="1">
        <v>1.6</v>
      </c>
      <c r="H26" s="1">
        <v>1.5</v>
      </c>
      <c r="I26" s="1">
        <v>3</v>
      </c>
      <c r="J26" s="1">
        <v>2.9</v>
      </c>
      <c r="K26" s="1"/>
      <c r="L26" s="12">
        <f t="shared" si="33"/>
        <v>2.65</v>
      </c>
      <c r="M26" s="12">
        <f t="shared" si="34"/>
        <v>0</v>
      </c>
      <c r="N26" s="12">
        <f t="shared" si="35"/>
        <v>2.65</v>
      </c>
      <c r="O26" s="12">
        <f t="shared" si="36"/>
        <v>1.55</v>
      </c>
      <c r="P26" s="12">
        <f t="shared" si="29"/>
        <v>1.95</v>
      </c>
      <c r="Q26" s="12">
        <f t="shared" si="37"/>
        <v>2.95</v>
      </c>
      <c r="R26" s="12">
        <f t="shared" si="31"/>
        <v>7.05</v>
      </c>
      <c r="S26" s="12">
        <f t="shared" si="32"/>
        <v>9</v>
      </c>
      <c r="T26" s="12">
        <f t="shared" si="38"/>
        <v>11.65</v>
      </c>
      <c r="U26" s="1">
        <f>RANK(T26,$T$24:$T$28)</f>
        <v>2</v>
      </c>
    </row>
    <row r="27" spans="1:21" x14ac:dyDescent="0.2">
      <c r="A27" s="12" t="str">
        <f t="shared" ref="A27:B27" si="40">A11</f>
        <v>Nadia Franklin</v>
      </c>
      <c r="B27" s="12" t="str">
        <f t="shared" si="40"/>
        <v>Albany Junior High School</v>
      </c>
      <c r="C27" s="1">
        <v>1.1000000000000001</v>
      </c>
      <c r="D27" s="1">
        <v>1.1000000000000001</v>
      </c>
      <c r="E27" s="1">
        <v>0</v>
      </c>
      <c r="F27" s="1">
        <v>0</v>
      </c>
      <c r="G27" s="1">
        <v>3.3</v>
      </c>
      <c r="H27" s="1">
        <v>3.5</v>
      </c>
      <c r="I27" s="1">
        <v>3.8</v>
      </c>
      <c r="J27" s="1">
        <v>3.6</v>
      </c>
      <c r="K27" s="1"/>
      <c r="L27" s="12">
        <f t="shared" si="33"/>
        <v>1.1000000000000001</v>
      </c>
      <c r="M27" s="12">
        <f t="shared" si="34"/>
        <v>0</v>
      </c>
      <c r="N27" s="12">
        <f t="shared" si="35"/>
        <v>1.1000000000000001</v>
      </c>
      <c r="O27" s="12">
        <f t="shared" si="36"/>
        <v>3.4</v>
      </c>
      <c r="P27" s="12">
        <f t="shared" si="29"/>
        <v>0.10000000000000009</v>
      </c>
      <c r="Q27" s="12">
        <f t="shared" si="37"/>
        <v>3.7</v>
      </c>
      <c r="R27" s="12">
        <f t="shared" si="31"/>
        <v>6.3</v>
      </c>
      <c r="S27" s="12">
        <f t="shared" si="32"/>
        <v>6.4</v>
      </c>
      <c r="T27" s="12">
        <f t="shared" si="38"/>
        <v>7.5</v>
      </c>
      <c r="U27" s="1">
        <f>RANK(T27,$T$24:$T$28)</f>
        <v>4</v>
      </c>
    </row>
    <row r="28" spans="1:21" x14ac:dyDescent="0.2">
      <c r="A28" s="12" t="str">
        <f t="shared" ref="A28:B28" si="41">A12</f>
        <v>Stephanie West</v>
      </c>
      <c r="B28" s="12" t="str">
        <f t="shared" si="41"/>
        <v>Albany Junior High School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10</v>
      </c>
      <c r="L28" s="12">
        <f t="shared" si="33"/>
        <v>0</v>
      </c>
      <c r="M28" s="12">
        <f t="shared" si="34"/>
        <v>0</v>
      </c>
      <c r="N28" s="12">
        <f t="shared" si="35"/>
        <v>0</v>
      </c>
      <c r="O28" s="12">
        <f t="shared" si="36"/>
        <v>0</v>
      </c>
      <c r="P28" s="12">
        <f t="shared" si="29"/>
        <v>3.5</v>
      </c>
      <c r="Q28" s="12">
        <f t="shared" si="37"/>
        <v>0</v>
      </c>
      <c r="R28" s="12">
        <f t="shared" si="31"/>
        <v>10</v>
      </c>
      <c r="S28" s="12">
        <f t="shared" si="32"/>
        <v>13.5</v>
      </c>
      <c r="T28" s="12">
        <v>0</v>
      </c>
      <c r="U28" s="1">
        <f>RANK(T28,$T$24:$T$28)</f>
        <v>5</v>
      </c>
    </row>
  </sheetData>
  <phoneticPr fontId="10" type="noConversion"/>
  <pageMargins left="0.75000000000000011" right="0.75000000000000011" top="1" bottom="1" header="0.5" footer="0.5"/>
  <pageSetup paperSize="9" scale="3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2"/>
  <sheetViews>
    <sheetView topLeftCell="F13" workbookViewId="0">
      <selection activeCell="B29" sqref="B29"/>
    </sheetView>
  </sheetViews>
  <sheetFormatPr baseColWidth="10" defaultColWidth="10.83203125" defaultRowHeight="16" x14ac:dyDescent="0.2"/>
  <cols>
    <col min="1" max="1" width="21.1640625" style="7" bestFit="1" customWidth="1"/>
    <col min="2" max="2" width="20.83203125" style="7" customWidth="1"/>
    <col min="3" max="11" width="10.83203125" style="7"/>
    <col min="12" max="13" width="12.6640625" style="7" bestFit="1" customWidth="1"/>
    <col min="14" max="14" width="12.6640625" style="7" customWidth="1"/>
    <col min="15" max="18" width="10.83203125" style="7"/>
    <col min="19" max="19" width="14.1640625" style="7" bestFit="1" customWidth="1"/>
    <col min="20" max="16384" width="10.83203125" style="7"/>
  </cols>
  <sheetData>
    <row r="1" spans="1:21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1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1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1" x14ac:dyDescent="0.2">
      <c r="A4" s="8" t="s">
        <v>15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1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1" x14ac:dyDescent="0.2">
      <c r="A6" s="10" t="s">
        <v>63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69</v>
      </c>
      <c r="Q7" s="5" t="s">
        <v>7</v>
      </c>
      <c r="R7" s="5" t="s">
        <v>70</v>
      </c>
      <c r="S7" s="5" t="s">
        <v>61</v>
      </c>
      <c r="T7" s="5" t="s">
        <v>62</v>
      </c>
      <c r="U7" s="5" t="s">
        <v>43</v>
      </c>
    </row>
    <row r="8" spans="1:21" x14ac:dyDescent="0.2">
      <c r="A8" s="23" t="s">
        <v>97</v>
      </c>
      <c r="B8" s="23" t="s">
        <v>98</v>
      </c>
      <c r="C8" s="12">
        <v>0.7</v>
      </c>
      <c r="D8" s="12">
        <v>0.7</v>
      </c>
      <c r="E8" s="12">
        <v>1</v>
      </c>
      <c r="F8" s="12">
        <v>1</v>
      </c>
      <c r="G8" s="12">
        <v>2.2000000000000002</v>
      </c>
      <c r="H8" s="12">
        <v>2.4</v>
      </c>
      <c r="I8" s="12">
        <v>4.8</v>
      </c>
      <c r="J8" s="12">
        <v>4.5</v>
      </c>
      <c r="K8" s="12"/>
      <c r="L8" s="12">
        <f t="shared" ref="L8" si="0">AVERAGE(C8,D8)</f>
        <v>0.7</v>
      </c>
      <c r="M8" s="12">
        <f t="shared" ref="M8" si="1">AVERAGE(E8,F8)</f>
        <v>1</v>
      </c>
      <c r="N8" s="12">
        <f t="shared" ref="N8" si="2">L8+M8</f>
        <v>1.7</v>
      </c>
      <c r="O8" s="12">
        <f t="shared" ref="O8" si="3">AVERAGE(G8,H8)</f>
        <v>2.2999999999999998</v>
      </c>
      <c r="P8" s="12">
        <f>IF(3.5-O8&lt;0,0,3.5-O8)</f>
        <v>1.2000000000000002</v>
      </c>
      <c r="Q8" s="12">
        <f t="shared" ref="Q8" si="4">AVERAGE(I8,J8)</f>
        <v>4.6500000000000004</v>
      </c>
      <c r="R8" s="12">
        <f>IF(10-Q8&lt;0,0,10-Q8)</f>
        <v>5.35</v>
      </c>
      <c r="S8" s="12">
        <f>P8+R8</f>
        <v>6.55</v>
      </c>
      <c r="T8" s="12">
        <f>N8+S8-K8</f>
        <v>8.25</v>
      </c>
      <c r="U8" s="1">
        <f>RANK(T8,$T$8:$T$10)</f>
        <v>3</v>
      </c>
    </row>
    <row r="9" spans="1:21" x14ac:dyDescent="0.2">
      <c r="A9" s="20" t="s">
        <v>99</v>
      </c>
      <c r="B9" s="22" t="s">
        <v>100</v>
      </c>
      <c r="C9" s="1">
        <v>1</v>
      </c>
      <c r="D9" s="1">
        <v>1</v>
      </c>
      <c r="E9" s="1">
        <v>0.7</v>
      </c>
      <c r="F9" s="1">
        <v>0.6</v>
      </c>
      <c r="G9" s="1">
        <v>1.7</v>
      </c>
      <c r="H9" s="1">
        <v>1.6</v>
      </c>
      <c r="I9" s="1">
        <v>2.2999999999999998</v>
      </c>
      <c r="J9" s="1">
        <v>2.6</v>
      </c>
      <c r="K9" s="1"/>
      <c r="L9" s="12">
        <f t="shared" ref="L9:L10" si="5">AVERAGE(C9,D9)</f>
        <v>1</v>
      </c>
      <c r="M9" s="12">
        <f t="shared" ref="M9:M10" si="6">AVERAGE(E9,F9)</f>
        <v>0.64999999999999991</v>
      </c>
      <c r="N9" s="12">
        <f t="shared" ref="N9:N10" si="7">L9+M9</f>
        <v>1.65</v>
      </c>
      <c r="O9" s="12">
        <f t="shared" ref="O9:O10" si="8">AVERAGE(G9,H9)</f>
        <v>1.65</v>
      </c>
      <c r="P9" s="12">
        <f t="shared" ref="P9:P10" si="9">IF(3.5-O9&lt;0,0,3.5-O9)</f>
        <v>1.85</v>
      </c>
      <c r="Q9" s="12">
        <f t="shared" ref="Q9:Q10" si="10">AVERAGE(I9,J9)</f>
        <v>2.4500000000000002</v>
      </c>
      <c r="R9" s="12">
        <f t="shared" ref="R9:R10" si="11">IF(10-Q9&lt;0,0,10-Q9)</f>
        <v>7.55</v>
      </c>
      <c r="S9" s="12">
        <f t="shared" ref="S9:S10" si="12">P9+R9</f>
        <v>9.4</v>
      </c>
      <c r="T9" s="12">
        <f t="shared" ref="T9:T10" si="13">N9+S9-K9</f>
        <v>11.05</v>
      </c>
      <c r="U9" s="1">
        <f>RANK(T9,$T$8:$T$10)</f>
        <v>2</v>
      </c>
    </row>
    <row r="10" spans="1:21" x14ac:dyDescent="0.2">
      <c r="A10" s="23" t="s">
        <v>101</v>
      </c>
      <c r="B10" s="23" t="s">
        <v>98</v>
      </c>
      <c r="C10" s="1">
        <v>1.1000000000000001</v>
      </c>
      <c r="D10" s="1">
        <v>1.1000000000000001</v>
      </c>
      <c r="E10" s="1">
        <v>1.3</v>
      </c>
      <c r="F10" s="1">
        <v>1.1000000000000001</v>
      </c>
      <c r="G10" s="1">
        <v>1.7</v>
      </c>
      <c r="H10" s="1">
        <v>1.6</v>
      </c>
      <c r="I10" s="1">
        <v>2.6</v>
      </c>
      <c r="J10" s="1">
        <v>2.9</v>
      </c>
      <c r="K10" s="1"/>
      <c r="L10" s="12">
        <f t="shared" si="5"/>
        <v>1.1000000000000001</v>
      </c>
      <c r="M10" s="12">
        <f t="shared" si="6"/>
        <v>1.2000000000000002</v>
      </c>
      <c r="N10" s="12">
        <f t="shared" si="7"/>
        <v>2.3000000000000003</v>
      </c>
      <c r="O10" s="12">
        <f t="shared" si="8"/>
        <v>1.65</v>
      </c>
      <c r="P10" s="12">
        <f t="shared" si="9"/>
        <v>1.85</v>
      </c>
      <c r="Q10" s="12">
        <f t="shared" si="10"/>
        <v>2.75</v>
      </c>
      <c r="R10" s="12">
        <f t="shared" si="11"/>
        <v>7.25</v>
      </c>
      <c r="S10" s="12">
        <f t="shared" si="12"/>
        <v>9.1</v>
      </c>
      <c r="T10" s="12">
        <f t="shared" si="13"/>
        <v>11.4</v>
      </c>
      <c r="U10" s="1">
        <f>RANK(T10,$T$8:$T$10)</f>
        <v>1</v>
      </c>
    </row>
    <row r="12" spans="1:21" x14ac:dyDescent="0.2">
      <c r="A12" s="10" t="s">
        <v>24</v>
      </c>
      <c r="B12" s="10"/>
      <c r="C12" s="10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1" x14ac:dyDescent="0.2">
      <c r="A13" s="5" t="s">
        <v>0</v>
      </c>
      <c r="B13" s="5" t="s">
        <v>45</v>
      </c>
      <c r="C13" s="5" t="s">
        <v>1</v>
      </c>
      <c r="D13" s="5" t="s">
        <v>2</v>
      </c>
      <c r="E13" s="5" t="s">
        <v>8</v>
      </c>
      <c r="F13" s="5" t="s">
        <v>9</v>
      </c>
      <c r="G13" s="5" t="s">
        <v>10</v>
      </c>
      <c r="H13" s="5" t="s">
        <v>11</v>
      </c>
      <c r="I13" s="5" t="s">
        <v>3</v>
      </c>
      <c r="J13" s="5" t="s">
        <v>4</v>
      </c>
      <c r="K13" s="5" t="s">
        <v>5</v>
      </c>
      <c r="L13" s="5" t="s">
        <v>6</v>
      </c>
      <c r="M13" s="5" t="s">
        <v>12</v>
      </c>
      <c r="N13" s="5" t="s">
        <v>44</v>
      </c>
      <c r="O13" s="5" t="s">
        <v>13</v>
      </c>
      <c r="P13" s="5" t="s">
        <v>69</v>
      </c>
      <c r="Q13" s="5" t="s">
        <v>7</v>
      </c>
      <c r="R13" s="5" t="s">
        <v>70</v>
      </c>
      <c r="S13" s="5" t="s">
        <v>61</v>
      </c>
      <c r="T13" s="5" t="s">
        <v>62</v>
      </c>
      <c r="U13" s="5" t="s">
        <v>43</v>
      </c>
    </row>
    <row r="14" spans="1:21" x14ac:dyDescent="0.2">
      <c r="A14" s="12" t="str">
        <f t="shared" ref="A14:B16" si="14">A8</f>
        <v>Isabella Cleary</v>
      </c>
      <c r="B14" s="12" t="str">
        <f t="shared" si="14"/>
        <v>Diocesan School for Girls</v>
      </c>
      <c r="C14" s="12">
        <v>0.9</v>
      </c>
      <c r="D14" s="12">
        <v>0.9</v>
      </c>
      <c r="E14" s="12">
        <v>0.9</v>
      </c>
      <c r="F14" s="12">
        <v>0.9</v>
      </c>
      <c r="G14" s="12">
        <v>2.4</v>
      </c>
      <c r="H14" s="12">
        <v>2.2999999999999998</v>
      </c>
      <c r="I14" s="12">
        <v>2.4</v>
      </c>
      <c r="J14" s="12">
        <v>2.6</v>
      </c>
      <c r="K14" s="12"/>
      <c r="L14" s="12">
        <f t="shared" ref="L14" si="15">AVERAGE(C14,D14)</f>
        <v>0.9</v>
      </c>
      <c r="M14" s="12">
        <f t="shared" ref="M14" si="16">AVERAGE(E14,F14)</f>
        <v>0.9</v>
      </c>
      <c r="N14" s="12">
        <f t="shared" ref="N14" si="17">L14+M14</f>
        <v>1.8</v>
      </c>
      <c r="O14" s="12">
        <f t="shared" ref="O14" si="18">AVERAGE(G14,H14)</f>
        <v>2.3499999999999996</v>
      </c>
      <c r="P14" s="12">
        <f t="shared" ref="P14:P16" si="19">IF(3.5-O14&lt;0,0,3.5-O14)</f>
        <v>1.1500000000000004</v>
      </c>
      <c r="Q14" s="12">
        <f t="shared" ref="Q14" si="20">AVERAGE(I14,J14)</f>
        <v>2.5</v>
      </c>
      <c r="R14" s="12">
        <f t="shared" ref="R14:R16" si="21">IF(10-Q14&lt;0,0,10-Q14)</f>
        <v>7.5</v>
      </c>
      <c r="S14" s="12">
        <f t="shared" ref="S14:S16" si="22">P14+R14</f>
        <v>8.65</v>
      </c>
      <c r="T14" s="12">
        <f>N14+S14-K14</f>
        <v>10.450000000000001</v>
      </c>
      <c r="U14" s="1">
        <f>RANK(T14,$T$14:$T$16)</f>
        <v>2</v>
      </c>
    </row>
    <row r="15" spans="1:21" x14ac:dyDescent="0.2">
      <c r="A15" s="12" t="str">
        <f t="shared" si="14"/>
        <v>Darcy MacDonald</v>
      </c>
      <c r="B15" s="12" t="str">
        <f t="shared" si="14"/>
        <v>St Kentigern College</v>
      </c>
      <c r="C15" s="1">
        <v>1.1000000000000001</v>
      </c>
      <c r="D15" s="1">
        <v>1.1000000000000001</v>
      </c>
      <c r="E15" s="1">
        <v>0.5</v>
      </c>
      <c r="F15" s="1">
        <v>0.5</v>
      </c>
      <c r="G15" s="1">
        <v>2.7</v>
      </c>
      <c r="H15" s="1">
        <v>2.4</v>
      </c>
      <c r="I15" s="1">
        <v>2.8</v>
      </c>
      <c r="J15" s="1">
        <v>3</v>
      </c>
      <c r="K15" s="1"/>
      <c r="L15" s="12">
        <f t="shared" ref="L15:L16" si="23">AVERAGE(C15,D15)</f>
        <v>1.1000000000000001</v>
      </c>
      <c r="M15" s="12">
        <f t="shared" ref="M15:M16" si="24">AVERAGE(E15,F15)</f>
        <v>0.5</v>
      </c>
      <c r="N15" s="12">
        <f t="shared" ref="N15:N16" si="25">L15+M15</f>
        <v>1.6</v>
      </c>
      <c r="O15" s="12">
        <f t="shared" ref="O15:O16" si="26">AVERAGE(G15,H15)</f>
        <v>2.5499999999999998</v>
      </c>
      <c r="P15" s="12">
        <f t="shared" si="19"/>
        <v>0.95000000000000018</v>
      </c>
      <c r="Q15" s="12">
        <f t="shared" ref="Q15:Q16" si="27">AVERAGE(I15,J15)</f>
        <v>2.9</v>
      </c>
      <c r="R15" s="12">
        <f t="shared" si="21"/>
        <v>7.1</v>
      </c>
      <c r="S15" s="12">
        <f t="shared" si="22"/>
        <v>8.0500000000000007</v>
      </c>
      <c r="T15" s="12">
        <f t="shared" ref="T15:T16" si="28">N15+S15-K15</f>
        <v>9.65</v>
      </c>
      <c r="U15" s="1">
        <f>RANK(T15,$T$14:$T$16)</f>
        <v>3</v>
      </c>
    </row>
    <row r="16" spans="1:21" x14ac:dyDescent="0.2">
      <c r="A16" s="12" t="str">
        <f t="shared" si="14"/>
        <v>Danica Nali</v>
      </c>
      <c r="B16" s="12" t="str">
        <f t="shared" si="14"/>
        <v>Diocesan School for Girls</v>
      </c>
      <c r="C16" s="1">
        <v>1.3</v>
      </c>
      <c r="D16" s="1">
        <v>1.3</v>
      </c>
      <c r="E16" s="1">
        <v>1.3</v>
      </c>
      <c r="F16" s="1">
        <v>1.3</v>
      </c>
      <c r="G16" s="1">
        <v>1.6</v>
      </c>
      <c r="H16" s="1">
        <v>1.6</v>
      </c>
      <c r="I16" s="1">
        <v>4</v>
      </c>
      <c r="J16" s="1">
        <v>3.7</v>
      </c>
      <c r="K16" s="1"/>
      <c r="L16" s="12">
        <f t="shared" si="23"/>
        <v>1.3</v>
      </c>
      <c r="M16" s="12">
        <f t="shared" si="24"/>
        <v>1.3</v>
      </c>
      <c r="N16" s="12">
        <f t="shared" si="25"/>
        <v>2.6</v>
      </c>
      <c r="O16" s="12">
        <f t="shared" si="26"/>
        <v>1.6</v>
      </c>
      <c r="P16" s="12">
        <f t="shared" si="19"/>
        <v>1.9</v>
      </c>
      <c r="Q16" s="12">
        <f t="shared" si="27"/>
        <v>3.85</v>
      </c>
      <c r="R16" s="12">
        <f t="shared" si="21"/>
        <v>6.15</v>
      </c>
      <c r="S16" s="12">
        <f t="shared" si="22"/>
        <v>8.0500000000000007</v>
      </c>
      <c r="T16" s="12">
        <f t="shared" si="28"/>
        <v>10.65</v>
      </c>
      <c r="U16" s="1">
        <f>RANK(T16,$T$14:$T$16)</f>
        <v>1</v>
      </c>
    </row>
    <row r="18" spans="1:21" x14ac:dyDescent="0.2">
      <c r="A18" s="10" t="s">
        <v>64</v>
      </c>
      <c r="B18" s="10"/>
      <c r="C18" s="10"/>
      <c r="D18" s="10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1" x14ac:dyDescent="0.2">
      <c r="A19" s="5" t="s">
        <v>0</v>
      </c>
      <c r="B19" s="5" t="s">
        <v>45</v>
      </c>
      <c r="C19" s="5" t="s">
        <v>1</v>
      </c>
      <c r="D19" s="5" t="s">
        <v>2</v>
      </c>
      <c r="E19" s="5" t="s">
        <v>8</v>
      </c>
      <c r="F19" s="5" t="s">
        <v>9</v>
      </c>
      <c r="G19" s="5" t="s">
        <v>10</v>
      </c>
      <c r="H19" s="5" t="s">
        <v>11</v>
      </c>
      <c r="I19" s="5" t="s">
        <v>3</v>
      </c>
      <c r="J19" s="5" t="s">
        <v>4</v>
      </c>
      <c r="K19" s="5" t="s">
        <v>5</v>
      </c>
      <c r="L19" s="5" t="s">
        <v>6</v>
      </c>
      <c r="M19" s="5" t="s">
        <v>12</v>
      </c>
      <c r="N19" s="5" t="s">
        <v>44</v>
      </c>
      <c r="O19" s="5" t="s">
        <v>13</v>
      </c>
      <c r="P19" s="5" t="s">
        <v>69</v>
      </c>
      <c r="Q19" s="5" t="s">
        <v>7</v>
      </c>
      <c r="R19" s="5" t="s">
        <v>70</v>
      </c>
      <c r="S19" s="5" t="s">
        <v>61</v>
      </c>
      <c r="T19" s="5" t="s">
        <v>62</v>
      </c>
      <c r="U19" s="5" t="s">
        <v>43</v>
      </c>
    </row>
    <row r="20" spans="1:21" x14ac:dyDescent="0.2">
      <c r="A20" s="12" t="str">
        <f t="shared" ref="A20:B22" si="29">A8</f>
        <v>Isabella Cleary</v>
      </c>
      <c r="B20" s="12" t="str">
        <f t="shared" si="29"/>
        <v>Diocesan School for Girls</v>
      </c>
      <c r="C20" s="12">
        <v>1.7</v>
      </c>
      <c r="D20" s="12">
        <v>1.4</v>
      </c>
      <c r="E20" s="12">
        <v>1</v>
      </c>
      <c r="F20" s="12">
        <v>0.7</v>
      </c>
      <c r="G20" s="12">
        <v>2.2999999999999998</v>
      </c>
      <c r="H20" s="12">
        <v>2.4</v>
      </c>
      <c r="I20" s="12">
        <v>3.7</v>
      </c>
      <c r="J20" s="12">
        <v>4</v>
      </c>
      <c r="K20" s="12"/>
      <c r="L20" s="12">
        <f t="shared" ref="L20" si="30">AVERAGE(C20,D20)</f>
        <v>1.5499999999999998</v>
      </c>
      <c r="M20" s="12">
        <f t="shared" ref="M20" si="31">AVERAGE(E20,F20)</f>
        <v>0.85</v>
      </c>
      <c r="N20" s="12">
        <f t="shared" ref="N20" si="32">L20+M20</f>
        <v>2.4</v>
      </c>
      <c r="O20" s="12">
        <f t="shared" ref="O20" si="33">AVERAGE(G20,H20)</f>
        <v>2.3499999999999996</v>
      </c>
      <c r="P20" s="12">
        <f t="shared" ref="P20:P22" si="34">IF(3.5-O20&lt;0,0,3.5-O20)</f>
        <v>1.1500000000000004</v>
      </c>
      <c r="Q20" s="12">
        <f t="shared" ref="Q20" si="35">AVERAGE(I20,J20)</f>
        <v>3.85</v>
      </c>
      <c r="R20" s="12">
        <f t="shared" ref="R20:R22" si="36">IF(10-Q20&lt;0,0,10-Q20)</f>
        <v>6.15</v>
      </c>
      <c r="S20" s="12">
        <f t="shared" ref="S20:S22" si="37">P20+R20</f>
        <v>7.3000000000000007</v>
      </c>
      <c r="T20" s="12">
        <f>N20+S20-K20</f>
        <v>9.7000000000000011</v>
      </c>
      <c r="U20" s="1">
        <f>RANK(T20,$T$20:$T$22)</f>
        <v>3</v>
      </c>
    </row>
    <row r="21" spans="1:21" x14ac:dyDescent="0.2">
      <c r="A21" s="12" t="str">
        <f t="shared" si="29"/>
        <v>Darcy MacDonald</v>
      </c>
      <c r="B21" s="12" t="str">
        <f t="shared" si="29"/>
        <v>St Kentigern College</v>
      </c>
      <c r="C21" s="1">
        <v>1.1000000000000001</v>
      </c>
      <c r="D21" s="1">
        <v>1.1000000000000001</v>
      </c>
      <c r="E21" s="1">
        <v>0.7</v>
      </c>
      <c r="F21" s="1">
        <v>0.5</v>
      </c>
      <c r="G21" s="1">
        <v>2.1</v>
      </c>
      <c r="H21" s="1">
        <v>2.2000000000000002</v>
      </c>
      <c r="I21" s="1">
        <v>2.6</v>
      </c>
      <c r="J21" s="1">
        <v>2.9</v>
      </c>
      <c r="K21" s="1"/>
      <c r="L21" s="12">
        <f t="shared" ref="L21:L22" si="38">AVERAGE(C21,D21)</f>
        <v>1.1000000000000001</v>
      </c>
      <c r="M21" s="12">
        <f t="shared" ref="M21:M22" si="39">AVERAGE(E21,F21)</f>
        <v>0.6</v>
      </c>
      <c r="N21" s="12">
        <f t="shared" ref="N21:N22" si="40">L21+M21</f>
        <v>1.7000000000000002</v>
      </c>
      <c r="O21" s="12">
        <f t="shared" ref="O21:O22" si="41">AVERAGE(G21,H21)</f>
        <v>2.1500000000000004</v>
      </c>
      <c r="P21" s="12">
        <f t="shared" si="34"/>
        <v>1.3499999999999996</v>
      </c>
      <c r="Q21" s="12">
        <f t="shared" ref="Q21:Q22" si="42">AVERAGE(I21,J21)</f>
        <v>2.75</v>
      </c>
      <c r="R21" s="12">
        <f t="shared" si="36"/>
        <v>7.25</v>
      </c>
      <c r="S21" s="12">
        <f t="shared" si="37"/>
        <v>8.6</v>
      </c>
      <c r="T21" s="12">
        <f t="shared" ref="T21:T22" si="43">N21+S21-K21</f>
        <v>10.3</v>
      </c>
      <c r="U21" s="1">
        <f>RANK(T21,$T$20:$T$22)</f>
        <v>1</v>
      </c>
    </row>
    <row r="22" spans="1:21" x14ac:dyDescent="0.2">
      <c r="A22" s="12" t="str">
        <f t="shared" si="29"/>
        <v>Danica Nali</v>
      </c>
      <c r="B22" s="12" t="str">
        <f t="shared" si="29"/>
        <v>Diocesan School for Girls</v>
      </c>
      <c r="C22" s="1">
        <v>1.1000000000000001</v>
      </c>
      <c r="D22" s="1">
        <v>1.1000000000000001</v>
      </c>
      <c r="E22" s="1">
        <v>0.3</v>
      </c>
      <c r="F22" s="1">
        <v>0.3</v>
      </c>
      <c r="G22" s="1">
        <v>1.6</v>
      </c>
      <c r="H22" s="1">
        <v>1.6</v>
      </c>
      <c r="I22" s="1">
        <v>3.6</v>
      </c>
      <c r="J22" s="1">
        <v>3.4</v>
      </c>
      <c r="K22" s="1"/>
      <c r="L22" s="12">
        <f t="shared" si="38"/>
        <v>1.1000000000000001</v>
      </c>
      <c r="M22" s="12">
        <f t="shared" si="39"/>
        <v>0.3</v>
      </c>
      <c r="N22" s="12">
        <f t="shared" si="40"/>
        <v>1.4000000000000001</v>
      </c>
      <c r="O22" s="12">
        <f t="shared" si="41"/>
        <v>1.6</v>
      </c>
      <c r="P22" s="12">
        <f t="shared" si="34"/>
        <v>1.9</v>
      </c>
      <c r="Q22" s="12">
        <f t="shared" si="42"/>
        <v>3.5</v>
      </c>
      <c r="R22" s="12">
        <f t="shared" si="36"/>
        <v>6.5</v>
      </c>
      <c r="S22" s="12">
        <f t="shared" si="37"/>
        <v>8.4</v>
      </c>
      <c r="T22" s="12">
        <f t="shared" si="43"/>
        <v>9.8000000000000007</v>
      </c>
      <c r="U22" s="1">
        <f>RANK(T22,$T$20:$T$22)</f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8"/>
  <sheetViews>
    <sheetView topLeftCell="I16" workbookViewId="0">
      <selection activeCell="U21" sqref="U21"/>
    </sheetView>
  </sheetViews>
  <sheetFormatPr baseColWidth="10" defaultColWidth="10.83203125" defaultRowHeight="16" x14ac:dyDescent="0.2"/>
  <cols>
    <col min="1" max="1" width="17.5" style="7" bestFit="1" customWidth="1"/>
    <col min="2" max="2" width="15.6640625" style="7" customWidth="1"/>
    <col min="3" max="11" width="10.83203125" style="7"/>
    <col min="12" max="13" width="12.6640625" style="7" bestFit="1" customWidth="1"/>
    <col min="14" max="18" width="10.83203125" style="7"/>
    <col min="19" max="19" width="14.1640625" style="7" bestFit="1" customWidth="1"/>
    <col min="20" max="16384" width="10.83203125" style="7"/>
  </cols>
  <sheetData>
    <row r="1" spans="1:21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1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1" x14ac:dyDescent="0.2">
      <c r="A3" s="6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1" x14ac:dyDescent="0.2">
      <c r="A4" s="8" t="s">
        <v>16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1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1" x14ac:dyDescent="0.2">
      <c r="A6" s="10" t="s">
        <v>65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69</v>
      </c>
      <c r="Q7" s="5" t="s">
        <v>7</v>
      </c>
      <c r="R7" s="5" t="s">
        <v>70</v>
      </c>
      <c r="S7" s="5" t="s">
        <v>61</v>
      </c>
      <c r="T7" s="5" t="s">
        <v>62</v>
      </c>
      <c r="U7" s="5" t="s">
        <v>43</v>
      </c>
    </row>
    <row r="8" spans="1:21" x14ac:dyDescent="0.2">
      <c r="A8" s="24" t="s">
        <v>102</v>
      </c>
      <c r="B8" s="25" t="s">
        <v>104</v>
      </c>
      <c r="C8" s="12">
        <v>0.9</v>
      </c>
      <c r="D8" s="12">
        <v>0.8</v>
      </c>
      <c r="E8" s="12">
        <v>0</v>
      </c>
      <c r="F8" s="12">
        <v>0</v>
      </c>
      <c r="G8" s="12">
        <v>3.4</v>
      </c>
      <c r="H8" s="12">
        <v>3.2</v>
      </c>
      <c r="I8" s="12">
        <v>4.2</v>
      </c>
      <c r="J8" s="12">
        <v>4.5</v>
      </c>
      <c r="K8" s="12"/>
      <c r="L8" s="12">
        <f t="shared" ref="L8" si="0">AVERAGE(C8,D8)</f>
        <v>0.85000000000000009</v>
      </c>
      <c r="M8" s="12">
        <f t="shared" ref="M8" si="1">AVERAGE(E8,F8)</f>
        <v>0</v>
      </c>
      <c r="N8" s="12">
        <f t="shared" ref="N8" si="2">L8+M8</f>
        <v>0.85000000000000009</v>
      </c>
      <c r="O8" s="12">
        <f t="shared" ref="O8" si="3">AVERAGE(G8,H8)</f>
        <v>3.3</v>
      </c>
      <c r="P8" s="12">
        <f>IF(3.5-O8&lt;0,0,3.5-O8)</f>
        <v>0.20000000000000018</v>
      </c>
      <c r="Q8" s="12">
        <f t="shared" ref="Q8" si="4">AVERAGE(I8,J8)</f>
        <v>4.3499999999999996</v>
      </c>
      <c r="R8" s="12">
        <f>IF(10-Q8&lt;0,0,10-Q8)</f>
        <v>5.65</v>
      </c>
      <c r="S8" s="12">
        <f>P8+R8</f>
        <v>5.8500000000000005</v>
      </c>
      <c r="T8" s="12">
        <f>N8+S8-K8</f>
        <v>6.7000000000000011</v>
      </c>
      <c r="U8" s="1">
        <f>RANK(T8,$T$8:$T$12)</f>
        <v>5</v>
      </c>
    </row>
    <row r="9" spans="1:21" x14ac:dyDescent="0.2">
      <c r="A9" s="24" t="s">
        <v>103</v>
      </c>
      <c r="B9" s="24" t="s">
        <v>105</v>
      </c>
      <c r="C9" s="1">
        <v>3.5</v>
      </c>
      <c r="D9" s="1">
        <v>3.5</v>
      </c>
      <c r="E9" s="1">
        <v>0</v>
      </c>
      <c r="F9" s="1">
        <v>0</v>
      </c>
      <c r="G9" s="1">
        <v>1.8</v>
      </c>
      <c r="H9" s="1">
        <v>1.5</v>
      </c>
      <c r="I9" s="1">
        <v>3</v>
      </c>
      <c r="J9" s="1">
        <v>3.1</v>
      </c>
      <c r="K9" s="1"/>
      <c r="L9" s="12">
        <f t="shared" ref="L9:L12" si="5">AVERAGE(C9,D9)</f>
        <v>3.5</v>
      </c>
      <c r="M9" s="12">
        <f t="shared" ref="M9:M12" si="6">AVERAGE(E9,F9)</f>
        <v>0</v>
      </c>
      <c r="N9" s="12">
        <f t="shared" ref="N9:N12" si="7">L9+M9</f>
        <v>3.5</v>
      </c>
      <c r="O9" s="12">
        <f t="shared" ref="O9:O12" si="8">AVERAGE(G9,H9)</f>
        <v>1.65</v>
      </c>
      <c r="P9" s="12">
        <f t="shared" ref="P9:P12" si="9">IF(3.5-O9&lt;0,0,3.5-O9)</f>
        <v>1.85</v>
      </c>
      <c r="Q9" s="12">
        <f t="shared" ref="Q9:Q12" si="10">AVERAGE(I9,J9)</f>
        <v>3.05</v>
      </c>
      <c r="R9" s="12">
        <f t="shared" ref="R9:R12" si="11">IF(10-Q9&lt;0,0,10-Q9)</f>
        <v>6.95</v>
      </c>
      <c r="S9" s="12">
        <f t="shared" ref="S9:S12" si="12">P9+R9</f>
        <v>8.8000000000000007</v>
      </c>
      <c r="T9" s="12">
        <f t="shared" ref="T9:T12" si="13">N9+S9-K9</f>
        <v>12.3</v>
      </c>
      <c r="U9" s="1">
        <f>RANK(T9,$T$8:$T$12)</f>
        <v>2</v>
      </c>
    </row>
    <row r="10" spans="1:21" x14ac:dyDescent="0.2">
      <c r="A10" s="24" t="s">
        <v>106</v>
      </c>
      <c r="B10" s="24" t="s">
        <v>108</v>
      </c>
      <c r="C10" s="1">
        <v>2.6</v>
      </c>
      <c r="D10" s="1">
        <v>2.7</v>
      </c>
      <c r="E10" s="1">
        <v>0</v>
      </c>
      <c r="F10" s="1">
        <v>0</v>
      </c>
      <c r="G10" s="1">
        <v>2.5</v>
      </c>
      <c r="H10" s="1">
        <v>2.2000000000000002</v>
      </c>
      <c r="I10" s="1">
        <v>3.3</v>
      </c>
      <c r="J10" s="1">
        <v>3</v>
      </c>
      <c r="K10" s="1"/>
      <c r="L10" s="12">
        <f t="shared" si="5"/>
        <v>2.6500000000000004</v>
      </c>
      <c r="M10" s="12">
        <f t="shared" si="6"/>
        <v>0</v>
      </c>
      <c r="N10" s="12">
        <f t="shared" si="7"/>
        <v>2.6500000000000004</v>
      </c>
      <c r="O10" s="12">
        <f t="shared" si="8"/>
        <v>2.35</v>
      </c>
      <c r="P10" s="12">
        <f t="shared" si="9"/>
        <v>1.1499999999999999</v>
      </c>
      <c r="Q10" s="12">
        <f t="shared" si="10"/>
        <v>3.15</v>
      </c>
      <c r="R10" s="12">
        <f t="shared" si="11"/>
        <v>6.85</v>
      </c>
      <c r="S10" s="12">
        <f t="shared" si="12"/>
        <v>8</v>
      </c>
      <c r="T10" s="12">
        <f t="shared" si="13"/>
        <v>10.65</v>
      </c>
      <c r="U10" s="1">
        <f>RANK(T10,$T$8:$T$12)</f>
        <v>3</v>
      </c>
    </row>
    <row r="11" spans="1:21" x14ac:dyDescent="0.2">
      <c r="A11" s="23" t="s">
        <v>107</v>
      </c>
      <c r="B11" s="23" t="s">
        <v>109</v>
      </c>
      <c r="C11" s="1">
        <v>3.2</v>
      </c>
      <c r="D11" s="1">
        <v>3.2</v>
      </c>
      <c r="E11" s="1">
        <v>0</v>
      </c>
      <c r="F11" s="1">
        <v>0</v>
      </c>
      <c r="G11" s="1">
        <v>1.9</v>
      </c>
      <c r="H11" s="1">
        <v>1.9</v>
      </c>
      <c r="I11" s="1">
        <v>2.2999999999999998</v>
      </c>
      <c r="J11" s="1">
        <v>2.6</v>
      </c>
      <c r="K11" s="1"/>
      <c r="L11" s="12">
        <f t="shared" si="5"/>
        <v>3.2</v>
      </c>
      <c r="M11" s="12">
        <f t="shared" si="6"/>
        <v>0</v>
      </c>
      <c r="N11" s="12">
        <f t="shared" si="7"/>
        <v>3.2</v>
      </c>
      <c r="O11" s="12">
        <f t="shared" si="8"/>
        <v>1.9</v>
      </c>
      <c r="P11" s="12">
        <f t="shared" si="9"/>
        <v>1.6</v>
      </c>
      <c r="Q11" s="12">
        <f t="shared" si="10"/>
        <v>2.4500000000000002</v>
      </c>
      <c r="R11" s="12">
        <f t="shared" si="11"/>
        <v>7.55</v>
      </c>
      <c r="S11" s="12">
        <f t="shared" si="12"/>
        <v>9.15</v>
      </c>
      <c r="T11" s="12">
        <f t="shared" si="13"/>
        <v>12.350000000000001</v>
      </c>
      <c r="U11" s="1">
        <f>RANK(T11,$T$8:$T$12)</f>
        <v>1</v>
      </c>
    </row>
    <row r="12" spans="1:21" x14ac:dyDescent="0.2">
      <c r="A12" s="20" t="s">
        <v>110</v>
      </c>
      <c r="B12" s="22" t="s">
        <v>108</v>
      </c>
      <c r="C12" s="1">
        <v>2.2000000000000002</v>
      </c>
      <c r="D12" s="1">
        <v>2.4</v>
      </c>
      <c r="E12" s="1">
        <v>0</v>
      </c>
      <c r="F12" s="1">
        <v>0</v>
      </c>
      <c r="G12" s="1">
        <v>1.6</v>
      </c>
      <c r="H12" s="1">
        <v>1.8</v>
      </c>
      <c r="I12" s="1">
        <v>3.8</v>
      </c>
      <c r="J12" s="1">
        <v>3.5</v>
      </c>
      <c r="K12" s="1"/>
      <c r="L12" s="12">
        <f t="shared" si="5"/>
        <v>2.2999999999999998</v>
      </c>
      <c r="M12" s="12">
        <f t="shared" si="6"/>
        <v>0</v>
      </c>
      <c r="N12" s="12">
        <f t="shared" si="7"/>
        <v>2.2999999999999998</v>
      </c>
      <c r="O12" s="12">
        <f t="shared" si="8"/>
        <v>1.7000000000000002</v>
      </c>
      <c r="P12" s="12">
        <f t="shared" si="9"/>
        <v>1.7999999999999998</v>
      </c>
      <c r="Q12" s="12">
        <f t="shared" si="10"/>
        <v>3.65</v>
      </c>
      <c r="R12" s="12">
        <f t="shared" si="11"/>
        <v>6.35</v>
      </c>
      <c r="S12" s="12">
        <f t="shared" si="12"/>
        <v>8.1499999999999986</v>
      </c>
      <c r="T12" s="12">
        <f t="shared" si="13"/>
        <v>10.45</v>
      </c>
      <c r="U12" s="1">
        <f>RANK(T12,$T$8:$T$12)</f>
        <v>4</v>
      </c>
    </row>
    <row r="14" spans="1:21" x14ac:dyDescent="0.2">
      <c r="A14" s="10" t="s">
        <v>25</v>
      </c>
      <c r="B14" s="10"/>
      <c r="C14" s="10"/>
      <c r="D14" s="10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1" x14ac:dyDescent="0.2">
      <c r="A15" s="5" t="s">
        <v>0</v>
      </c>
      <c r="B15" s="5" t="s">
        <v>45</v>
      </c>
      <c r="C15" s="5" t="s">
        <v>1</v>
      </c>
      <c r="D15" s="5" t="s">
        <v>2</v>
      </c>
      <c r="E15" s="5" t="s">
        <v>8</v>
      </c>
      <c r="F15" s="5" t="s">
        <v>9</v>
      </c>
      <c r="G15" s="5" t="s">
        <v>10</v>
      </c>
      <c r="H15" s="5" t="s">
        <v>11</v>
      </c>
      <c r="I15" s="5" t="s">
        <v>3</v>
      </c>
      <c r="J15" s="5" t="s">
        <v>4</v>
      </c>
      <c r="K15" s="5" t="s">
        <v>5</v>
      </c>
      <c r="L15" s="5" t="s">
        <v>6</v>
      </c>
      <c r="M15" s="5" t="s">
        <v>12</v>
      </c>
      <c r="N15" s="5" t="s">
        <v>44</v>
      </c>
      <c r="O15" s="5" t="s">
        <v>13</v>
      </c>
      <c r="P15" s="5" t="s">
        <v>69</v>
      </c>
      <c r="Q15" s="5" t="s">
        <v>7</v>
      </c>
      <c r="R15" s="5" t="s">
        <v>70</v>
      </c>
      <c r="S15" s="5" t="s">
        <v>61</v>
      </c>
      <c r="T15" s="5" t="s">
        <v>62</v>
      </c>
      <c r="U15" s="5" t="s">
        <v>43</v>
      </c>
    </row>
    <row r="16" spans="1:21" x14ac:dyDescent="0.2">
      <c r="A16" s="12" t="str">
        <f t="shared" ref="A16:B20" si="14">A8</f>
        <v>Rebekka King</v>
      </c>
      <c r="B16" s="12" t="str">
        <f t="shared" si="14"/>
        <v>Otumoetai College</v>
      </c>
      <c r="C16" s="12">
        <v>1</v>
      </c>
      <c r="D16" s="12">
        <v>1.2</v>
      </c>
      <c r="E16" s="12">
        <v>0</v>
      </c>
      <c r="F16" s="12">
        <v>0</v>
      </c>
      <c r="G16" s="12">
        <v>2.2000000000000002</v>
      </c>
      <c r="H16" s="12">
        <v>2.4</v>
      </c>
      <c r="I16" s="12">
        <v>3.9</v>
      </c>
      <c r="J16" s="12">
        <v>3.7</v>
      </c>
      <c r="K16" s="12"/>
      <c r="L16" s="12">
        <f t="shared" ref="L16" si="15">AVERAGE(C16,D16)</f>
        <v>1.1000000000000001</v>
      </c>
      <c r="M16" s="12">
        <f t="shared" ref="M16" si="16">AVERAGE(E16,F16)</f>
        <v>0</v>
      </c>
      <c r="N16" s="12">
        <f t="shared" ref="N16" si="17">L16+M16</f>
        <v>1.1000000000000001</v>
      </c>
      <c r="O16" s="12">
        <f t="shared" ref="O16" si="18">AVERAGE(G16,H16)</f>
        <v>2.2999999999999998</v>
      </c>
      <c r="P16" s="12">
        <f t="shared" ref="P16:P20" si="19">IF(3.5-O16&lt;0,0,3.5-O16)</f>
        <v>1.2000000000000002</v>
      </c>
      <c r="Q16" s="12">
        <f t="shared" ref="Q16" si="20">AVERAGE(I16,J16)</f>
        <v>3.8</v>
      </c>
      <c r="R16" s="12">
        <f t="shared" ref="R16:R20" si="21">IF(10-Q16&lt;0,0,10-Q16)</f>
        <v>6.2</v>
      </c>
      <c r="S16" s="12">
        <f t="shared" ref="S16:S20" si="22">P16+R16</f>
        <v>7.4</v>
      </c>
      <c r="T16" s="12">
        <f>N16+S16-K16</f>
        <v>8.5</v>
      </c>
      <c r="U16" s="1">
        <f>RANK(T16,$T16:$T$20)</f>
        <v>5</v>
      </c>
    </row>
    <row r="17" spans="1:21" x14ac:dyDescent="0.2">
      <c r="A17" s="12" t="str">
        <f t="shared" si="14"/>
        <v>Grace Huang</v>
      </c>
      <c r="B17" s="12" t="str">
        <f t="shared" si="14"/>
        <v>Macleans College</v>
      </c>
      <c r="C17" s="1">
        <v>2.7</v>
      </c>
      <c r="D17" s="1">
        <v>2.9</v>
      </c>
      <c r="E17" s="1">
        <v>0</v>
      </c>
      <c r="F17" s="1">
        <v>0</v>
      </c>
      <c r="G17" s="1">
        <v>1.3</v>
      </c>
      <c r="H17" s="1">
        <v>1.5</v>
      </c>
      <c r="I17" s="1">
        <v>3.3</v>
      </c>
      <c r="J17" s="1">
        <v>3.1</v>
      </c>
      <c r="K17" s="1"/>
      <c r="L17" s="12">
        <f t="shared" ref="L17:L20" si="23">AVERAGE(C17,D17)</f>
        <v>2.8</v>
      </c>
      <c r="M17" s="12">
        <f t="shared" ref="M17:M20" si="24">AVERAGE(E17,F17)</f>
        <v>0</v>
      </c>
      <c r="N17" s="12">
        <f t="shared" ref="N17:N20" si="25">L17+M17</f>
        <v>2.8</v>
      </c>
      <c r="O17" s="12">
        <f t="shared" ref="O17:O20" si="26">AVERAGE(G17,H17)</f>
        <v>1.4</v>
      </c>
      <c r="P17" s="12">
        <f t="shared" si="19"/>
        <v>2.1</v>
      </c>
      <c r="Q17" s="12">
        <f t="shared" ref="Q17:Q20" si="27">AVERAGE(I17,J17)</f>
        <v>3.2</v>
      </c>
      <c r="R17" s="12">
        <f t="shared" si="21"/>
        <v>6.8</v>
      </c>
      <c r="S17" s="12">
        <f t="shared" si="22"/>
        <v>8.9</v>
      </c>
      <c r="T17" s="12">
        <f t="shared" ref="T17:T20" si="28">N17+S17-K17</f>
        <v>11.7</v>
      </c>
      <c r="U17" s="1">
        <f>RANK(T17,$T16:$T$20)</f>
        <v>3</v>
      </c>
    </row>
    <row r="18" spans="1:21" x14ac:dyDescent="0.2">
      <c r="A18" s="12" t="str">
        <f t="shared" si="14"/>
        <v>Sunny Davis</v>
      </c>
      <c r="B18" s="12" t="str">
        <f t="shared" si="14"/>
        <v>Tauranga Girls College</v>
      </c>
      <c r="C18" s="1">
        <v>2.7</v>
      </c>
      <c r="D18" s="1">
        <v>3</v>
      </c>
      <c r="E18" s="1">
        <v>0</v>
      </c>
      <c r="F18" s="1">
        <v>0</v>
      </c>
      <c r="G18" s="1">
        <v>2</v>
      </c>
      <c r="H18" s="1">
        <v>1.8</v>
      </c>
      <c r="I18" s="1">
        <v>3.4</v>
      </c>
      <c r="J18" s="1">
        <v>3.5</v>
      </c>
      <c r="K18" s="1"/>
      <c r="L18" s="12">
        <f t="shared" si="23"/>
        <v>2.85</v>
      </c>
      <c r="M18" s="12">
        <f t="shared" si="24"/>
        <v>0</v>
      </c>
      <c r="N18" s="12">
        <f t="shared" si="25"/>
        <v>2.85</v>
      </c>
      <c r="O18" s="12">
        <f t="shared" si="26"/>
        <v>1.9</v>
      </c>
      <c r="P18" s="12">
        <f t="shared" si="19"/>
        <v>1.6</v>
      </c>
      <c r="Q18" s="12">
        <f t="shared" si="27"/>
        <v>3.45</v>
      </c>
      <c r="R18" s="12">
        <f t="shared" si="21"/>
        <v>6.55</v>
      </c>
      <c r="S18" s="12">
        <f t="shared" si="22"/>
        <v>8.15</v>
      </c>
      <c r="T18" s="12">
        <f t="shared" si="28"/>
        <v>11</v>
      </c>
      <c r="U18" s="1">
        <f>RANK(T18,$T16:$T$20)</f>
        <v>4</v>
      </c>
    </row>
    <row r="19" spans="1:21" x14ac:dyDescent="0.2">
      <c r="A19" s="12" t="str">
        <f t="shared" si="14"/>
        <v>Seraphine Rive </v>
      </c>
      <c r="B19" s="12" t="str">
        <f t="shared" si="14"/>
        <v>Western Springs College</v>
      </c>
      <c r="C19" s="1">
        <v>3.4</v>
      </c>
      <c r="D19" s="1">
        <v>3.4</v>
      </c>
      <c r="E19" s="1">
        <v>0</v>
      </c>
      <c r="F19" s="1">
        <v>0</v>
      </c>
      <c r="G19" s="1">
        <v>1.8</v>
      </c>
      <c r="H19" s="1">
        <v>1.5</v>
      </c>
      <c r="I19" s="1">
        <v>1.8</v>
      </c>
      <c r="J19" s="1">
        <v>2.1</v>
      </c>
      <c r="K19" s="1"/>
      <c r="L19" s="12">
        <f t="shared" si="23"/>
        <v>3.4</v>
      </c>
      <c r="M19" s="12">
        <f t="shared" si="24"/>
        <v>0</v>
      </c>
      <c r="N19" s="12">
        <f t="shared" si="25"/>
        <v>3.4</v>
      </c>
      <c r="O19" s="12">
        <f t="shared" si="26"/>
        <v>1.65</v>
      </c>
      <c r="P19" s="12">
        <f t="shared" si="19"/>
        <v>1.85</v>
      </c>
      <c r="Q19" s="12">
        <f t="shared" si="27"/>
        <v>1.9500000000000002</v>
      </c>
      <c r="R19" s="12">
        <f t="shared" si="21"/>
        <v>8.0500000000000007</v>
      </c>
      <c r="S19" s="12">
        <f t="shared" si="22"/>
        <v>9.9</v>
      </c>
      <c r="T19" s="12">
        <f t="shared" si="28"/>
        <v>13.3</v>
      </c>
      <c r="U19" s="1">
        <f>RANK(T19,$T16:$T$20)</f>
        <v>1</v>
      </c>
    </row>
    <row r="20" spans="1:21" x14ac:dyDescent="0.2">
      <c r="A20" s="12" t="str">
        <f t="shared" si="14"/>
        <v>Brooke Watkins</v>
      </c>
      <c r="B20" s="12" t="str">
        <f t="shared" si="14"/>
        <v>Tauranga Girls College</v>
      </c>
      <c r="C20" s="1">
        <v>2.8</v>
      </c>
      <c r="D20" s="1">
        <v>2.8</v>
      </c>
      <c r="E20" s="1">
        <v>0</v>
      </c>
      <c r="F20" s="1">
        <v>0</v>
      </c>
      <c r="G20" s="1">
        <v>1.5</v>
      </c>
      <c r="H20" s="1">
        <v>1.5</v>
      </c>
      <c r="I20" s="1">
        <v>2.6</v>
      </c>
      <c r="J20" s="1">
        <v>2.9</v>
      </c>
      <c r="K20" s="1"/>
      <c r="L20" s="12">
        <f t="shared" si="23"/>
        <v>2.8</v>
      </c>
      <c r="M20" s="12">
        <f t="shared" si="24"/>
        <v>0</v>
      </c>
      <c r="N20" s="12">
        <f t="shared" si="25"/>
        <v>2.8</v>
      </c>
      <c r="O20" s="12">
        <f t="shared" si="26"/>
        <v>1.5</v>
      </c>
      <c r="P20" s="12">
        <f t="shared" si="19"/>
        <v>2</v>
      </c>
      <c r="Q20" s="12">
        <f t="shared" si="27"/>
        <v>2.75</v>
      </c>
      <c r="R20" s="12">
        <f t="shared" si="21"/>
        <v>7.25</v>
      </c>
      <c r="S20" s="12">
        <f t="shared" si="22"/>
        <v>9.25</v>
      </c>
      <c r="T20" s="12">
        <f t="shared" si="28"/>
        <v>12.05</v>
      </c>
      <c r="U20" s="1">
        <f>RANK(T20,$T16:$T$20)</f>
        <v>2</v>
      </c>
    </row>
    <row r="22" spans="1:21" x14ac:dyDescent="0.2">
      <c r="A22" s="10" t="s">
        <v>59</v>
      </c>
      <c r="B22" s="10"/>
      <c r="C22" s="10"/>
      <c r="D22" s="10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1" x14ac:dyDescent="0.2">
      <c r="A23" s="5" t="s">
        <v>0</v>
      </c>
      <c r="B23" s="5" t="s">
        <v>45</v>
      </c>
      <c r="C23" s="5" t="s">
        <v>1</v>
      </c>
      <c r="D23" s="5" t="s">
        <v>2</v>
      </c>
      <c r="E23" s="5" t="s">
        <v>8</v>
      </c>
      <c r="F23" s="5" t="s">
        <v>9</v>
      </c>
      <c r="G23" s="5" t="s">
        <v>10</v>
      </c>
      <c r="H23" s="5" t="s">
        <v>11</v>
      </c>
      <c r="I23" s="5" t="s">
        <v>3</v>
      </c>
      <c r="J23" s="5" t="s">
        <v>4</v>
      </c>
      <c r="K23" s="5" t="s">
        <v>5</v>
      </c>
      <c r="L23" s="5" t="s">
        <v>6</v>
      </c>
      <c r="M23" s="5" t="s">
        <v>12</v>
      </c>
      <c r="N23" s="5" t="s">
        <v>44</v>
      </c>
      <c r="O23" s="5" t="s">
        <v>13</v>
      </c>
      <c r="P23" s="5" t="s">
        <v>69</v>
      </c>
      <c r="Q23" s="5" t="s">
        <v>7</v>
      </c>
      <c r="R23" s="5" t="s">
        <v>70</v>
      </c>
      <c r="S23" s="5" t="s">
        <v>61</v>
      </c>
      <c r="T23" s="5" t="s">
        <v>62</v>
      </c>
      <c r="U23" s="5" t="s">
        <v>43</v>
      </c>
    </row>
    <row r="24" spans="1:21" x14ac:dyDescent="0.2">
      <c r="A24" s="12" t="str">
        <f t="shared" ref="A24:B28" si="29">A8</f>
        <v>Rebekka King</v>
      </c>
      <c r="B24" s="12" t="str">
        <f t="shared" si="29"/>
        <v>Otumoetai College</v>
      </c>
      <c r="C24" s="12">
        <v>0.9</v>
      </c>
      <c r="D24" s="12">
        <v>0.7</v>
      </c>
      <c r="E24" s="12">
        <v>0</v>
      </c>
      <c r="F24" s="12">
        <v>0</v>
      </c>
      <c r="G24" s="12">
        <v>1.8</v>
      </c>
      <c r="H24" s="12">
        <v>2</v>
      </c>
      <c r="I24" s="12">
        <v>5</v>
      </c>
      <c r="J24" s="12">
        <v>4.7</v>
      </c>
      <c r="K24" s="12"/>
      <c r="L24" s="12">
        <f t="shared" ref="L24" si="30">AVERAGE(C24,D24)</f>
        <v>0.8</v>
      </c>
      <c r="M24" s="12">
        <f t="shared" ref="M24" si="31">AVERAGE(E24,F24)</f>
        <v>0</v>
      </c>
      <c r="N24" s="12">
        <f t="shared" ref="N24" si="32">L24+M24</f>
        <v>0.8</v>
      </c>
      <c r="O24" s="12">
        <f t="shared" ref="O24" si="33">AVERAGE(G24,H24)</f>
        <v>1.9</v>
      </c>
      <c r="P24" s="12">
        <f t="shared" ref="P24:P28" si="34">IF(3.5-O24&lt;0,0,3.5-O24)</f>
        <v>1.6</v>
      </c>
      <c r="Q24" s="12">
        <f t="shared" ref="Q24" si="35">AVERAGE(I24,J24)</f>
        <v>4.8499999999999996</v>
      </c>
      <c r="R24" s="12">
        <f t="shared" ref="R24:R28" si="36">IF(10-Q24&lt;0,0,10-Q24)</f>
        <v>5.15</v>
      </c>
      <c r="S24" s="12">
        <f t="shared" ref="S24:S28" si="37">P24+R24</f>
        <v>6.75</v>
      </c>
      <c r="T24" s="12">
        <f>N24+S24-K24</f>
        <v>7.55</v>
      </c>
      <c r="U24" s="1">
        <f>RANK(T24,$T$24:$T$28)</f>
        <v>5</v>
      </c>
    </row>
    <row r="25" spans="1:21" x14ac:dyDescent="0.2">
      <c r="A25" s="12" t="str">
        <f t="shared" si="29"/>
        <v>Grace Huang</v>
      </c>
      <c r="B25" s="12" t="str">
        <f t="shared" si="29"/>
        <v>Macleans College</v>
      </c>
      <c r="C25" s="1">
        <v>4.0999999999999996</v>
      </c>
      <c r="D25" s="1">
        <v>4.3</v>
      </c>
      <c r="E25" s="1">
        <v>0</v>
      </c>
      <c r="F25" s="1">
        <v>0</v>
      </c>
      <c r="G25" s="1">
        <v>1.2</v>
      </c>
      <c r="H25" s="1">
        <v>1.2</v>
      </c>
      <c r="I25" s="1">
        <v>2.1</v>
      </c>
      <c r="J25" s="1">
        <v>2.1</v>
      </c>
      <c r="K25" s="1"/>
      <c r="L25" s="12">
        <f t="shared" ref="L25:L28" si="38">AVERAGE(C25,D25)</f>
        <v>4.1999999999999993</v>
      </c>
      <c r="M25" s="12">
        <f t="shared" ref="M25:M28" si="39">AVERAGE(E25,F25)</f>
        <v>0</v>
      </c>
      <c r="N25" s="12">
        <f t="shared" ref="N25:N28" si="40">L25+M25</f>
        <v>4.1999999999999993</v>
      </c>
      <c r="O25" s="12">
        <f t="shared" ref="O25:O28" si="41">AVERAGE(G25,H25)</f>
        <v>1.2</v>
      </c>
      <c r="P25" s="12">
        <f t="shared" si="34"/>
        <v>2.2999999999999998</v>
      </c>
      <c r="Q25" s="12">
        <f t="shared" ref="Q25:Q28" si="42">AVERAGE(I25,J25)</f>
        <v>2.1</v>
      </c>
      <c r="R25" s="12">
        <f t="shared" si="36"/>
        <v>7.9</v>
      </c>
      <c r="S25" s="12">
        <f t="shared" si="37"/>
        <v>10.199999999999999</v>
      </c>
      <c r="T25" s="12">
        <f t="shared" ref="T25:T28" si="43">N25+S25-K25</f>
        <v>14.399999999999999</v>
      </c>
      <c r="U25" s="1">
        <f>RANK(T25,$T$24:$T$28)</f>
        <v>1</v>
      </c>
    </row>
    <row r="26" spans="1:21" x14ac:dyDescent="0.2">
      <c r="A26" s="12" t="str">
        <f t="shared" si="29"/>
        <v>Sunny Davis</v>
      </c>
      <c r="B26" s="12" t="str">
        <f t="shared" si="29"/>
        <v>Tauranga Girls College</v>
      </c>
      <c r="C26" s="1">
        <v>1.8</v>
      </c>
      <c r="D26" s="1">
        <v>1.8</v>
      </c>
      <c r="E26" s="1">
        <v>0</v>
      </c>
      <c r="F26" s="1">
        <v>0</v>
      </c>
      <c r="G26" s="1">
        <v>2.1</v>
      </c>
      <c r="H26" s="1">
        <v>2.2000000000000002</v>
      </c>
      <c r="I26" s="1">
        <v>4.3</v>
      </c>
      <c r="J26" s="1">
        <v>4</v>
      </c>
      <c r="K26" s="1"/>
      <c r="L26" s="12">
        <f t="shared" si="38"/>
        <v>1.8</v>
      </c>
      <c r="M26" s="12">
        <f t="shared" si="39"/>
        <v>0</v>
      </c>
      <c r="N26" s="12">
        <f t="shared" si="40"/>
        <v>1.8</v>
      </c>
      <c r="O26" s="12">
        <f t="shared" si="41"/>
        <v>2.1500000000000004</v>
      </c>
      <c r="P26" s="12">
        <f t="shared" si="34"/>
        <v>1.3499999999999996</v>
      </c>
      <c r="Q26" s="12">
        <f t="shared" si="42"/>
        <v>4.1500000000000004</v>
      </c>
      <c r="R26" s="12">
        <f t="shared" si="36"/>
        <v>5.85</v>
      </c>
      <c r="S26" s="12">
        <f t="shared" si="37"/>
        <v>7.1999999999999993</v>
      </c>
      <c r="T26" s="12">
        <f t="shared" si="43"/>
        <v>9</v>
      </c>
      <c r="U26" s="1">
        <f>RANK(T26,$T$24:$T$28)</f>
        <v>4</v>
      </c>
    </row>
    <row r="27" spans="1:21" x14ac:dyDescent="0.2">
      <c r="A27" s="12" t="str">
        <f t="shared" si="29"/>
        <v>Seraphine Rive </v>
      </c>
      <c r="B27" s="12" t="str">
        <f t="shared" si="29"/>
        <v>Western Springs College</v>
      </c>
      <c r="C27" s="1">
        <v>3.5</v>
      </c>
      <c r="D27" s="1">
        <v>3.7</v>
      </c>
      <c r="E27" s="1">
        <v>0</v>
      </c>
      <c r="F27" s="1">
        <v>0</v>
      </c>
      <c r="G27" s="1">
        <v>1.5</v>
      </c>
      <c r="H27" s="1">
        <v>1.8</v>
      </c>
      <c r="I27" s="1">
        <v>3</v>
      </c>
      <c r="J27" s="1">
        <v>2.8</v>
      </c>
      <c r="K27" s="1"/>
      <c r="L27" s="12">
        <f t="shared" si="38"/>
        <v>3.6</v>
      </c>
      <c r="M27" s="12">
        <f t="shared" si="39"/>
        <v>0</v>
      </c>
      <c r="N27" s="12">
        <f t="shared" si="40"/>
        <v>3.6</v>
      </c>
      <c r="O27" s="12">
        <f t="shared" si="41"/>
        <v>1.65</v>
      </c>
      <c r="P27" s="12">
        <f t="shared" si="34"/>
        <v>1.85</v>
      </c>
      <c r="Q27" s="12">
        <f t="shared" si="42"/>
        <v>2.9</v>
      </c>
      <c r="R27" s="12">
        <f t="shared" si="36"/>
        <v>7.1</v>
      </c>
      <c r="S27" s="12">
        <f t="shared" si="37"/>
        <v>8.9499999999999993</v>
      </c>
      <c r="T27" s="12">
        <f t="shared" si="43"/>
        <v>12.549999999999999</v>
      </c>
      <c r="U27" s="1">
        <f>RANK(T27,$T$24:$T$28)</f>
        <v>2</v>
      </c>
    </row>
    <row r="28" spans="1:21" x14ac:dyDescent="0.2">
      <c r="A28" s="12" t="str">
        <f t="shared" si="29"/>
        <v>Brooke Watkins</v>
      </c>
      <c r="B28" s="12" t="str">
        <f t="shared" si="29"/>
        <v>Tauranga Girls College</v>
      </c>
      <c r="C28" s="1">
        <v>2.7</v>
      </c>
      <c r="D28" s="1">
        <v>2.4</v>
      </c>
      <c r="E28" s="1">
        <v>0</v>
      </c>
      <c r="F28" s="1">
        <v>0</v>
      </c>
      <c r="G28" s="1">
        <v>1.9</v>
      </c>
      <c r="H28" s="1">
        <v>2</v>
      </c>
      <c r="I28" s="1">
        <v>3.6</v>
      </c>
      <c r="J28" s="1">
        <v>3.3</v>
      </c>
      <c r="K28" s="1"/>
      <c r="L28" s="12">
        <f t="shared" si="38"/>
        <v>2.5499999999999998</v>
      </c>
      <c r="M28" s="12">
        <f t="shared" si="39"/>
        <v>0</v>
      </c>
      <c r="N28" s="12">
        <f t="shared" si="40"/>
        <v>2.5499999999999998</v>
      </c>
      <c r="O28" s="12">
        <f t="shared" si="41"/>
        <v>1.95</v>
      </c>
      <c r="P28" s="12">
        <f t="shared" si="34"/>
        <v>1.55</v>
      </c>
      <c r="Q28" s="12">
        <f t="shared" si="42"/>
        <v>3.45</v>
      </c>
      <c r="R28" s="12">
        <f t="shared" si="36"/>
        <v>6.55</v>
      </c>
      <c r="S28" s="12">
        <f t="shared" si="37"/>
        <v>8.1</v>
      </c>
      <c r="T28" s="12">
        <f t="shared" si="43"/>
        <v>10.649999999999999</v>
      </c>
      <c r="U28" s="1">
        <f>RANK(T28,$T$24:$T$28)</f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4"/>
  <sheetViews>
    <sheetView topLeftCell="I5" workbookViewId="0">
      <selection activeCell="T24" sqref="T24"/>
    </sheetView>
  </sheetViews>
  <sheetFormatPr baseColWidth="10" defaultColWidth="10.83203125" defaultRowHeight="16" x14ac:dyDescent="0.2"/>
  <cols>
    <col min="1" max="1" width="19.6640625" style="7" bestFit="1" customWidth="1"/>
    <col min="2" max="2" width="15.6640625" style="7" customWidth="1"/>
    <col min="3" max="11" width="10.83203125" style="7"/>
    <col min="12" max="13" width="12.6640625" style="7" bestFit="1" customWidth="1"/>
    <col min="14" max="16" width="10.83203125" style="7"/>
    <col min="17" max="17" width="14.1640625" style="7" bestFit="1" customWidth="1"/>
    <col min="18" max="16384" width="10.83203125" style="7"/>
  </cols>
  <sheetData>
    <row r="1" spans="1:19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9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9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9" x14ac:dyDescent="0.2">
      <c r="A4" s="8" t="s">
        <v>17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9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9" x14ac:dyDescent="0.2">
      <c r="A6" s="10" t="s">
        <v>60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7</v>
      </c>
      <c r="Q7" s="5" t="s">
        <v>61</v>
      </c>
      <c r="R7" s="5" t="s">
        <v>62</v>
      </c>
      <c r="S7" s="5" t="s">
        <v>43</v>
      </c>
    </row>
    <row r="8" spans="1:19" x14ac:dyDescent="0.2">
      <c r="A8" s="22" t="s">
        <v>115</v>
      </c>
      <c r="B8" s="22" t="s">
        <v>108</v>
      </c>
      <c r="C8" s="12">
        <v>1.1000000000000001</v>
      </c>
      <c r="D8" s="12">
        <v>1.1000000000000001</v>
      </c>
      <c r="E8" s="12">
        <v>1.6</v>
      </c>
      <c r="F8" s="12">
        <v>1.6</v>
      </c>
      <c r="G8" s="12">
        <v>2.4</v>
      </c>
      <c r="H8" s="12">
        <v>2.4</v>
      </c>
      <c r="I8" s="12">
        <v>3.4</v>
      </c>
      <c r="J8" s="12">
        <v>3.6</v>
      </c>
      <c r="K8" s="12"/>
      <c r="L8" s="12">
        <f t="shared" ref="L8:L9" si="0">AVERAGE(C8,D8)</f>
        <v>1.1000000000000001</v>
      </c>
      <c r="M8" s="12">
        <f t="shared" ref="M8:M9" si="1">AVERAGE(E8,F8)</f>
        <v>1.6</v>
      </c>
      <c r="N8" s="12">
        <f t="shared" ref="N8:N9" si="2">L8+M8</f>
        <v>2.7</v>
      </c>
      <c r="O8" s="12">
        <f t="shared" ref="O8:O9" si="3">AVERAGE(G8,H8)</f>
        <v>2.4</v>
      </c>
      <c r="P8" s="12">
        <f t="shared" ref="P8:P9" si="4">AVERAGE(I8,J8)</f>
        <v>3.5</v>
      </c>
      <c r="Q8" s="12">
        <f t="shared" ref="Q8:Q9" si="5">IF(O8+P8&gt;10,10,O8+P8)</f>
        <v>5.9</v>
      </c>
      <c r="R8" s="12">
        <f t="shared" ref="R8:R9" si="6">10+N8-Q8-K8</f>
        <v>6.7999999999999989</v>
      </c>
      <c r="S8" s="1">
        <f>RANK(R8,$R$8:$R$9)</f>
        <v>2</v>
      </c>
    </row>
    <row r="9" spans="1:19" x14ac:dyDescent="0.2">
      <c r="A9" s="22" t="s">
        <v>116</v>
      </c>
      <c r="B9" s="25" t="s">
        <v>104</v>
      </c>
      <c r="C9" s="12">
        <v>1.7</v>
      </c>
      <c r="D9" s="12">
        <v>1.7</v>
      </c>
      <c r="E9" s="12">
        <v>1.9</v>
      </c>
      <c r="F9" s="12">
        <v>1.5</v>
      </c>
      <c r="G9" s="12">
        <v>2.2999999999999998</v>
      </c>
      <c r="H9" s="12">
        <v>2.1</v>
      </c>
      <c r="I9" s="12">
        <v>3.2</v>
      </c>
      <c r="J9" s="12">
        <v>3.5</v>
      </c>
      <c r="K9" s="12"/>
      <c r="L9" s="12">
        <f t="shared" si="0"/>
        <v>1.7</v>
      </c>
      <c r="M9" s="12">
        <f t="shared" si="1"/>
        <v>1.7</v>
      </c>
      <c r="N9" s="12">
        <f t="shared" si="2"/>
        <v>3.4</v>
      </c>
      <c r="O9" s="12">
        <f t="shared" si="3"/>
        <v>2.2000000000000002</v>
      </c>
      <c r="P9" s="12">
        <f t="shared" si="4"/>
        <v>3.35</v>
      </c>
      <c r="Q9" s="12">
        <f t="shared" si="5"/>
        <v>5.5500000000000007</v>
      </c>
      <c r="R9" s="12">
        <f t="shared" si="6"/>
        <v>7.85</v>
      </c>
      <c r="S9" s="1">
        <f>RANK(R9,$R$8:$R$9)</f>
        <v>1</v>
      </c>
    </row>
    <row r="11" spans="1:19" x14ac:dyDescent="0.2">
      <c r="A11" s="10" t="s">
        <v>26</v>
      </c>
      <c r="B11" s="10"/>
      <c r="C11" s="10"/>
      <c r="D11" s="10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9" x14ac:dyDescent="0.2">
      <c r="A12" s="5" t="s">
        <v>0</v>
      </c>
      <c r="B12" s="5" t="s">
        <v>45</v>
      </c>
      <c r="C12" s="5" t="s">
        <v>1</v>
      </c>
      <c r="D12" s="5" t="s">
        <v>2</v>
      </c>
      <c r="E12" s="5" t="s">
        <v>8</v>
      </c>
      <c r="F12" s="5" t="s">
        <v>9</v>
      </c>
      <c r="G12" s="5" t="s">
        <v>10</v>
      </c>
      <c r="H12" s="5" t="s">
        <v>11</v>
      </c>
      <c r="I12" s="5" t="s">
        <v>3</v>
      </c>
      <c r="J12" s="5" t="s">
        <v>4</v>
      </c>
      <c r="K12" s="5" t="s">
        <v>5</v>
      </c>
      <c r="L12" s="5" t="s">
        <v>6</v>
      </c>
      <c r="M12" s="5" t="s">
        <v>12</v>
      </c>
      <c r="N12" s="5" t="s">
        <v>44</v>
      </c>
      <c r="O12" s="5" t="s">
        <v>13</v>
      </c>
      <c r="P12" s="5" t="s">
        <v>7</v>
      </c>
      <c r="Q12" s="5" t="s">
        <v>61</v>
      </c>
      <c r="R12" s="5" t="s">
        <v>62</v>
      </c>
      <c r="S12" s="5" t="s">
        <v>43</v>
      </c>
    </row>
    <row r="13" spans="1:19" x14ac:dyDescent="0.2">
      <c r="A13" s="12" t="str">
        <f>A8</f>
        <v>Amelia Harvey</v>
      </c>
      <c r="B13" s="12" t="str">
        <f>B8</f>
        <v>Tauranga Girls College</v>
      </c>
      <c r="C13" s="12">
        <v>1.4</v>
      </c>
      <c r="D13" s="12">
        <v>1.3</v>
      </c>
      <c r="E13" s="12">
        <v>2.7</v>
      </c>
      <c r="F13" s="12">
        <v>2.6</v>
      </c>
      <c r="G13" s="12">
        <v>1.5</v>
      </c>
      <c r="H13" s="12">
        <v>1.7</v>
      </c>
      <c r="I13" s="12">
        <v>3.9</v>
      </c>
      <c r="J13" s="12">
        <v>3.6</v>
      </c>
      <c r="K13" s="12"/>
      <c r="L13" s="12">
        <f t="shared" ref="L13:L14" si="7">AVERAGE(C13,D13)</f>
        <v>1.35</v>
      </c>
      <c r="M13" s="12">
        <f t="shared" ref="M13:M14" si="8">AVERAGE(E13,F13)</f>
        <v>2.6500000000000004</v>
      </c>
      <c r="N13" s="12">
        <f t="shared" ref="N13:N14" si="9">L13+M13</f>
        <v>4</v>
      </c>
      <c r="O13" s="12">
        <f t="shared" ref="O13:O14" si="10">AVERAGE(G13,H13)</f>
        <v>1.6</v>
      </c>
      <c r="P13" s="12">
        <f t="shared" ref="P13:P14" si="11">AVERAGE(I13,J13)</f>
        <v>3.75</v>
      </c>
      <c r="Q13" s="12">
        <f t="shared" ref="Q13:Q14" si="12">IF(O13+P13&gt;10,10,O13+P13)</f>
        <v>5.35</v>
      </c>
      <c r="R13" s="12">
        <f t="shared" ref="R13:R14" si="13">10+N13-Q13-K13</f>
        <v>8.65</v>
      </c>
      <c r="S13" s="1">
        <f>RANK(R13,$R13:$R$14)</f>
        <v>1</v>
      </c>
    </row>
    <row r="14" spans="1:19" x14ac:dyDescent="0.2">
      <c r="A14" s="12" t="str">
        <f>A9</f>
        <v>Jasmine Evans</v>
      </c>
      <c r="B14" s="12" t="str">
        <f>B9</f>
        <v>Otumoetai College</v>
      </c>
      <c r="C14" s="12">
        <v>1.7</v>
      </c>
      <c r="D14" s="12">
        <v>1.7</v>
      </c>
      <c r="E14" s="12">
        <v>2.2000000000000002</v>
      </c>
      <c r="F14" s="12">
        <v>2.2999999999999998</v>
      </c>
      <c r="G14" s="12">
        <v>2.1</v>
      </c>
      <c r="H14" s="12">
        <v>1.8</v>
      </c>
      <c r="I14" s="12">
        <v>3.7</v>
      </c>
      <c r="J14" s="12">
        <v>3.4</v>
      </c>
      <c r="K14" s="12"/>
      <c r="L14" s="12">
        <f t="shared" si="7"/>
        <v>1.7</v>
      </c>
      <c r="M14" s="12">
        <f t="shared" si="8"/>
        <v>2.25</v>
      </c>
      <c r="N14" s="12">
        <f t="shared" si="9"/>
        <v>3.95</v>
      </c>
      <c r="O14" s="12">
        <f t="shared" si="10"/>
        <v>1.9500000000000002</v>
      </c>
      <c r="P14" s="12">
        <f t="shared" si="11"/>
        <v>3.55</v>
      </c>
      <c r="Q14" s="12">
        <f t="shared" si="12"/>
        <v>5.5</v>
      </c>
      <c r="R14" s="12">
        <f t="shared" si="13"/>
        <v>8.4499999999999993</v>
      </c>
      <c r="S14" s="1">
        <f>RANK(R14,$R$13:$R14)</f>
        <v>2</v>
      </c>
    </row>
    <row r="16" spans="1:19" x14ac:dyDescent="0.2">
      <c r="A16" s="10" t="s">
        <v>66</v>
      </c>
      <c r="B16" s="10"/>
      <c r="C16" s="10"/>
      <c r="D16" s="10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9" x14ac:dyDescent="0.2">
      <c r="A17" s="5" t="s">
        <v>0</v>
      </c>
      <c r="B17" s="5" t="s">
        <v>45</v>
      </c>
      <c r="C17" s="5" t="s">
        <v>1</v>
      </c>
      <c r="D17" s="5" t="s">
        <v>2</v>
      </c>
      <c r="E17" s="5" t="s">
        <v>8</v>
      </c>
      <c r="F17" s="5" t="s">
        <v>9</v>
      </c>
      <c r="G17" s="5" t="s">
        <v>10</v>
      </c>
      <c r="H17" s="5" t="s">
        <v>11</v>
      </c>
      <c r="I17" s="5" t="s">
        <v>3</v>
      </c>
      <c r="J17" s="5" t="s">
        <v>4</v>
      </c>
      <c r="K17" s="5" t="s">
        <v>5</v>
      </c>
      <c r="L17" s="5" t="s">
        <v>6</v>
      </c>
      <c r="M17" s="5" t="s">
        <v>12</v>
      </c>
      <c r="N17" s="5" t="s">
        <v>44</v>
      </c>
      <c r="O17" s="5" t="s">
        <v>13</v>
      </c>
      <c r="P17" s="5" t="s">
        <v>7</v>
      </c>
      <c r="Q17" s="5" t="s">
        <v>61</v>
      </c>
      <c r="R17" s="5" t="s">
        <v>62</v>
      </c>
      <c r="S17" s="5" t="s">
        <v>43</v>
      </c>
    </row>
    <row r="18" spans="1:19" x14ac:dyDescent="0.2">
      <c r="A18" s="12" t="str">
        <f>A8</f>
        <v>Amelia Harvey</v>
      </c>
      <c r="B18" s="12" t="str">
        <f>B8</f>
        <v>Tauranga Girls College</v>
      </c>
      <c r="C18" s="12">
        <v>1.6</v>
      </c>
      <c r="D18" s="12">
        <v>1.6</v>
      </c>
      <c r="E18" s="12">
        <v>2</v>
      </c>
      <c r="F18" s="12">
        <v>1.8</v>
      </c>
      <c r="G18" s="12">
        <v>2</v>
      </c>
      <c r="H18" s="12">
        <v>2</v>
      </c>
      <c r="I18" s="12">
        <v>3.6</v>
      </c>
      <c r="J18" s="12">
        <v>3.3</v>
      </c>
      <c r="K18" s="12"/>
      <c r="L18" s="12">
        <f t="shared" ref="L18:L19" si="14">AVERAGE(C18,D18)</f>
        <v>1.6</v>
      </c>
      <c r="M18" s="12">
        <f t="shared" ref="M18:M19" si="15">AVERAGE(E18,F18)</f>
        <v>1.9</v>
      </c>
      <c r="N18" s="12">
        <f t="shared" ref="N18:N19" si="16">L18+M18</f>
        <v>3.5</v>
      </c>
      <c r="O18" s="12">
        <f t="shared" ref="O18:O19" si="17">AVERAGE(G18,H18)</f>
        <v>2</v>
      </c>
      <c r="P18" s="12">
        <f t="shared" ref="P18:P19" si="18">AVERAGE(I18,J18)</f>
        <v>3.45</v>
      </c>
      <c r="Q18" s="12">
        <f t="shared" ref="Q18:Q19" si="19">IF(O18+P18&gt;10,10,O18+P18)</f>
        <v>5.45</v>
      </c>
      <c r="R18" s="12">
        <f t="shared" ref="R18:R19" si="20">10+N18-Q18-K18</f>
        <v>8.0500000000000007</v>
      </c>
      <c r="S18" s="1">
        <f>RANK(R18,$R$18:$R$19)</f>
        <v>2</v>
      </c>
    </row>
    <row r="19" spans="1:19" x14ac:dyDescent="0.2">
      <c r="A19" s="12" t="str">
        <f>A9</f>
        <v>Jasmine Evans</v>
      </c>
      <c r="B19" s="12" t="str">
        <f>B9</f>
        <v>Otumoetai College</v>
      </c>
      <c r="C19" s="12">
        <v>2.1</v>
      </c>
      <c r="D19" s="12">
        <v>2.1</v>
      </c>
      <c r="E19" s="12">
        <v>2.1</v>
      </c>
      <c r="F19" s="12">
        <v>2.2000000000000002</v>
      </c>
      <c r="G19" s="12">
        <v>2</v>
      </c>
      <c r="H19" s="12">
        <v>1.7</v>
      </c>
      <c r="I19" s="12">
        <v>2.8</v>
      </c>
      <c r="J19" s="12">
        <v>3.1</v>
      </c>
      <c r="K19" s="12"/>
      <c r="L19" s="12">
        <f t="shared" si="14"/>
        <v>2.1</v>
      </c>
      <c r="M19" s="12">
        <f t="shared" si="15"/>
        <v>2.1500000000000004</v>
      </c>
      <c r="N19" s="12">
        <f t="shared" si="16"/>
        <v>4.25</v>
      </c>
      <c r="O19" s="12">
        <f t="shared" si="17"/>
        <v>1.85</v>
      </c>
      <c r="P19" s="12">
        <f t="shared" si="18"/>
        <v>2.95</v>
      </c>
      <c r="Q19" s="12">
        <f t="shared" si="19"/>
        <v>4.8000000000000007</v>
      </c>
      <c r="R19" s="12">
        <f t="shared" si="20"/>
        <v>9.4499999999999993</v>
      </c>
      <c r="S19" s="1">
        <f>RANK(R19,$R$18:$R$19)</f>
        <v>1</v>
      </c>
    </row>
    <row r="21" spans="1:19" x14ac:dyDescent="0.2">
      <c r="A21" s="10" t="s">
        <v>27</v>
      </c>
      <c r="B21" s="10"/>
      <c r="C21" s="10"/>
      <c r="D21" s="10"/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x14ac:dyDescent="0.2">
      <c r="A22" s="5" t="s">
        <v>0</v>
      </c>
      <c r="B22" s="5" t="s">
        <v>45</v>
      </c>
      <c r="C22" s="5" t="s">
        <v>1</v>
      </c>
      <c r="D22" s="5" t="s">
        <v>2</v>
      </c>
      <c r="E22" s="5" t="s">
        <v>8</v>
      </c>
      <c r="F22" s="5" t="s">
        <v>9</v>
      </c>
      <c r="G22" s="5" t="s">
        <v>10</v>
      </c>
      <c r="H22" s="5" t="s">
        <v>11</v>
      </c>
      <c r="I22" s="5" t="s">
        <v>3</v>
      </c>
      <c r="J22" s="5" t="s">
        <v>4</v>
      </c>
      <c r="K22" s="5" t="s">
        <v>5</v>
      </c>
      <c r="L22" s="5" t="s">
        <v>6</v>
      </c>
      <c r="M22" s="5" t="s">
        <v>12</v>
      </c>
      <c r="N22" s="5" t="s">
        <v>44</v>
      </c>
      <c r="O22" s="5" t="s">
        <v>13</v>
      </c>
      <c r="P22" s="5" t="s">
        <v>7</v>
      </c>
      <c r="Q22" s="5" t="s">
        <v>61</v>
      </c>
      <c r="R22" s="5" t="s">
        <v>62</v>
      </c>
      <c r="S22" s="5" t="s">
        <v>43</v>
      </c>
    </row>
    <row r="23" spans="1:19" x14ac:dyDescent="0.2">
      <c r="A23" s="12" t="str">
        <f>A8</f>
        <v>Amelia Harvey</v>
      </c>
      <c r="B23" s="12" t="str">
        <f>B8</f>
        <v>Tauranga Girls College</v>
      </c>
      <c r="C23" s="12">
        <v>1.4</v>
      </c>
      <c r="D23" s="12">
        <v>1.4</v>
      </c>
      <c r="E23" s="12">
        <v>1.2</v>
      </c>
      <c r="F23" s="12">
        <v>1.3</v>
      </c>
      <c r="G23" s="12">
        <v>1.6</v>
      </c>
      <c r="H23" s="12">
        <v>1.8</v>
      </c>
      <c r="I23" s="12">
        <v>3.8</v>
      </c>
      <c r="J23" s="12">
        <v>3.5</v>
      </c>
      <c r="K23" s="12"/>
      <c r="L23" s="12">
        <f t="shared" ref="L23:L24" si="21">AVERAGE(C23,D23)</f>
        <v>1.4</v>
      </c>
      <c r="M23" s="12">
        <f t="shared" ref="M23:M24" si="22">AVERAGE(E23,F23)</f>
        <v>1.25</v>
      </c>
      <c r="N23" s="12">
        <f t="shared" ref="N23:N24" si="23">L23+M23</f>
        <v>2.65</v>
      </c>
      <c r="O23" s="12">
        <f t="shared" ref="O23:O24" si="24">AVERAGE(G23,H23)</f>
        <v>1.7000000000000002</v>
      </c>
      <c r="P23" s="12">
        <f t="shared" ref="P23:P24" si="25">AVERAGE(I23,J23)</f>
        <v>3.65</v>
      </c>
      <c r="Q23" s="12">
        <f t="shared" ref="Q23:Q24" si="26">IF(O23+P23&gt;10,10,O23+P23)</f>
        <v>5.35</v>
      </c>
      <c r="R23" s="12">
        <f t="shared" ref="R23:R24" si="27">10+N23-Q23-K23</f>
        <v>7.3000000000000007</v>
      </c>
      <c r="S23" s="1">
        <f>RANK(R23,$R$23:$R$24)</f>
        <v>2</v>
      </c>
    </row>
    <row r="24" spans="1:19" x14ac:dyDescent="0.2">
      <c r="A24" s="12" t="str">
        <f>A9</f>
        <v>Jasmine Evans</v>
      </c>
      <c r="B24" s="12" t="str">
        <f>B9</f>
        <v>Otumoetai College</v>
      </c>
      <c r="C24" s="12">
        <v>2.2000000000000002</v>
      </c>
      <c r="D24" s="12">
        <v>2.2000000000000002</v>
      </c>
      <c r="E24" s="12">
        <v>1.5</v>
      </c>
      <c r="F24" s="12">
        <v>1.3</v>
      </c>
      <c r="G24" s="12">
        <v>1.9</v>
      </c>
      <c r="H24" s="12">
        <v>1.6</v>
      </c>
      <c r="I24" s="12">
        <v>3.8</v>
      </c>
      <c r="J24" s="12">
        <v>3.5</v>
      </c>
      <c r="K24" s="12"/>
      <c r="L24" s="12">
        <f t="shared" si="21"/>
        <v>2.2000000000000002</v>
      </c>
      <c r="M24" s="12">
        <f t="shared" si="22"/>
        <v>1.4</v>
      </c>
      <c r="N24" s="12">
        <f t="shared" si="23"/>
        <v>3.6</v>
      </c>
      <c r="O24" s="12">
        <f t="shared" si="24"/>
        <v>1.75</v>
      </c>
      <c r="P24" s="12">
        <f t="shared" si="25"/>
        <v>3.65</v>
      </c>
      <c r="Q24" s="12">
        <f t="shared" si="26"/>
        <v>5.4</v>
      </c>
      <c r="R24" s="12">
        <f t="shared" si="27"/>
        <v>8.1999999999999993</v>
      </c>
      <c r="S24" s="1">
        <f>RANK(R24,$R$23:$R$24)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2"/>
  <sheetViews>
    <sheetView topLeftCell="H17" workbookViewId="0">
      <selection activeCell="U36" sqref="U36"/>
    </sheetView>
  </sheetViews>
  <sheetFormatPr baseColWidth="10" defaultColWidth="10.83203125" defaultRowHeight="16" x14ac:dyDescent="0.2"/>
  <cols>
    <col min="1" max="1" width="24.1640625" style="7" bestFit="1" customWidth="1"/>
    <col min="2" max="2" width="15.1640625" style="7" customWidth="1"/>
    <col min="3" max="11" width="10.83203125" style="7"/>
    <col min="12" max="13" width="12.6640625" style="7" bestFit="1" customWidth="1"/>
    <col min="14" max="16" width="10.83203125" style="7"/>
    <col min="17" max="17" width="14.1640625" style="7" bestFit="1" customWidth="1"/>
    <col min="18" max="16384" width="10.83203125" style="7"/>
  </cols>
  <sheetData>
    <row r="1" spans="1:19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9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9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9" x14ac:dyDescent="0.2">
      <c r="A4" s="8" t="s">
        <v>18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9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9" x14ac:dyDescent="0.2">
      <c r="A6" s="10" t="s">
        <v>67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7</v>
      </c>
      <c r="Q7" s="5" t="s">
        <v>61</v>
      </c>
      <c r="R7" s="21" t="s">
        <v>62</v>
      </c>
      <c r="S7" s="5" t="s">
        <v>43</v>
      </c>
    </row>
    <row r="8" spans="1:19" x14ac:dyDescent="0.2">
      <c r="A8" s="23" t="s">
        <v>117</v>
      </c>
      <c r="B8" s="23" t="s">
        <v>98</v>
      </c>
      <c r="C8" s="12">
        <v>1.7</v>
      </c>
      <c r="D8" s="12">
        <v>1.7</v>
      </c>
      <c r="E8" s="12">
        <v>1</v>
      </c>
      <c r="F8" s="12">
        <v>1</v>
      </c>
      <c r="G8" s="12">
        <v>2.5</v>
      </c>
      <c r="H8" s="12">
        <v>2.2999999999999998</v>
      </c>
      <c r="I8" s="12">
        <v>4.9000000000000004</v>
      </c>
      <c r="J8" s="12">
        <v>4.5999999999999996</v>
      </c>
      <c r="K8" s="12"/>
      <c r="L8" s="12">
        <f t="shared" ref="L8:L11" si="0">AVERAGE(C8,D8)</f>
        <v>1.7</v>
      </c>
      <c r="M8" s="12">
        <f t="shared" ref="M8:M11" si="1">AVERAGE(E8,F8)</f>
        <v>1</v>
      </c>
      <c r="N8" s="12">
        <f t="shared" ref="N8:N11" si="2">L8+M8</f>
        <v>2.7</v>
      </c>
      <c r="O8" s="12">
        <f t="shared" ref="O8:O11" si="3">AVERAGE(G8,H8)</f>
        <v>2.4</v>
      </c>
      <c r="P8" s="12">
        <f t="shared" ref="P8:P11" si="4">AVERAGE(I8,J8)</f>
        <v>4.75</v>
      </c>
      <c r="Q8" s="12">
        <f t="shared" ref="Q8:Q11" si="5">IF(O8+P8&gt;10,10,O8+P8)</f>
        <v>7.15</v>
      </c>
      <c r="R8" s="12">
        <f t="shared" ref="R8:R11" si="6">10+N8-Q8-K8</f>
        <v>5.5499999999999989</v>
      </c>
      <c r="S8" s="1">
        <f>RANK(R8,$R$8:$R$11)</f>
        <v>3</v>
      </c>
    </row>
    <row r="9" spans="1:19" x14ac:dyDescent="0.2">
      <c r="A9" s="24" t="s">
        <v>118</v>
      </c>
      <c r="B9" s="25" t="s">
        <v>104</v>
      </c>
      <c r="C9" s="12">
        <v>2</v>
      </c>
      <c r="D9" s="12">
        <v>2</v>
      </c>
      <c r="E9" s="12">
        <v>1.8</v>
      </c>
      <c r="F9" s="12">
        <v>1.7</v>
      </c>
      <c r="G9" s="12">
        <v>1.8</v>
      </c>
      <c r="H9" s="12">
        <v>1.6</v>
      </c>
      <c r="I9" s="12">
        <v>3.5</v>
      </c>
      <c r="J9" s="12">
        <v>3.8</v>
      </c>
      <c r="K9" s="12"/>
      <c r="L9" s="12">
        <f t="shared" si="0"/>
        <v>2</v>
      </c>
      <c r="M9" s="12">
        <f t="shared" si="1"/>
        <v>1.75</v>
      </c>
      <c r="N9" s="12">
        <f t="shared" si="2"/>
        <v>3.75</v>
      </c>
      <c r="O9" s="12">
        <f t="shared" si="3"/>
        <v>1.7000000000000002</v>
      </c>
      <c r="P9" s="12">
        <f t="shared" si="4"/>
        <v>3.65</v>
      </c>
      <c r="Q9" s="12">
        <f t="shared" si="5"/>
        <v>5.35</v>
      </c>
      <c r="R9" s="12">
        <f t="shared" si="6"/>
        <v>8.4</v>
      </c>
      <c r="S9" s="1">
        <f>RANK(R9,$R$8:$R$11)</f>
        <v>1</v>
      </c>
    </row>
    <row r="10" spans="1:19" x14ac:dyDescent="0.2">
      <c r="A10" s="24" t="s">
        <v>119</v>
      </c>
      <c r="B10" s="24" t="s">
        <v>121</v>
      </c>
      <c r="C10" s="12">
        <v>2.2000000000000002</v>
      </c>
      <c r="D10" s="12">
        <v>2.6</v>
      </c>
      <c r="E10" s="12">
        <v>0.8</v>
      </c>
      <c r="F10" s="12">
        <v>1</v>
      </c>
      <c r="G10" s="12">
        <v>1.8</v>
      </c>
      <c r="H10" s="12">
        <v>1.8</v>
      </c>
      <c r="I10" s="12">
        <v>3.7</v>
      </c>
      <c r="J10" s="12">
        <v>4</v>
      </c>
      <c r="K10" s="12"/>
      <c r="L10" s="12">
        <f t="shared" si="0"/>
        <v>2.4000000000000004</v>
      </c>
      <c r="M10" s="12">
        <f t="shared" si="1"/>
        <v>0.9</v>
      </c>
      <c r="N10" s="12">
        <f t="shared" si="2"/>
        <v>3.3000000000000003</v>
      </c>
      <c r="O10" s="12">
        <f t="shared" si="3"/>
        <v>1.8</v>
      </c>
      <c r="P10" s="12">
        <f t="shared" si="4"/>
        <v>3.85</v>
      </c>
      <c r="Q10" s="12">
        <f t="shared" si="5"/>
        <v>5.65</v>
      </c>
      <c r="R10" s="12">
        <f t="shared" si="6"/>
        <v>7.65</v>
      </c>
      <c r="S10" s="1">
        <f>RANK(R10,$R$8:$R$11)</f>
        <v>2</v>
      </c>
    </row>
    <row r="11" spans="1:19" x14ac:dyDescent="0.2">
      <c r="A11" s="24" t="s">
        <v>120</v>
      </c>
      <c r="B11" s="24" t="s">
        <v>108</v>
      </c>
      <c r="C11" s="12">
        <v>1.4</v>
      </c>
      <c r="D11" s="12">
        <v>1.7</v>
      </c>
      <c r="E11" s="12">
        <v>0.7</v>
      </c>
      <c r="F11" s="12">
        <v>0.7</v>
      </c>
      <c r="G11" s="12">
        <v>2.2999999999999998</v>
      </c>
      <c r="H11" s="12">
        <v>2.1</v>
      </c>
      <c r="I11" s="12">
        <v>5</v>
      </c>
      <c r="J11" s="12">
        <v>4.7</v>
      </c>
      <c r="K11" s="12"/>
      <c r="L11" s="12">
        <f t="shared" si="0"/>
        <v>1.5499999999999998</v>
      </c>
      <c r="M11" s="12">
        <f t="shared" si="1"/>
        <v>0.7</v>
      </c>
      <c r="N11" s="12">
        <f t="shared" si="2"/>
        <v>2.25</v>
      </c>
      <c r="O11" s="12">
        <f t="shared" si="3"/>
        <v>2.2000000000000002</v>
      </c>
      <c r="P11" s="12">
        <f t="shared" si="4"/>
        <v>4.8499999999999996</v>
      </c>
      <c r="Q11" s="12">
        <f t="shared" si="5"/>
        <v>7.05</v>
      </c>
      <c r="R11" s="12">
        <f t="shared" si="6"/>
        <v>5.2</v>
      </c>
      <c r="S11" s="1">
        <f>RANK(R11,$R$8:$R$11)</f>
        <v>4</v>
      </c>
    </row>
    <row r="12" spans="1:19" x14ac:dyDescent="0.2">
      <c r="L12" s="9"/>
      <c r="M12" s="9"/>
      <c r="N12" s="9"/>
      <c r="O12" s="9"/>
      <c r="P12" s="9"/>
      <c r="Q12" s="9"/>
      <c r="R12" s="9"/>
    </row>
    <row r="13" spans="1:19" x14ac:dyDescent="0.2">
      <c r="A13" s="10" t="s">
        <v>30</v>
      </c>
      <c r="B13" s="10"/>
      <c r="C13" s="10"/>
      <c r="D13" s="10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x14ac:dyDescent="0.2">
      <c r="A14" s="5" t="s">
        <v>0</v>
      </c>
      <c r="B14" s="5" t="s">
        <v>45</v>
      </c>
      <c r="C14" s="5" t="s">
        <v>1</v>
      </c>
      <c r="D14" s="5" t="s">
        <v>2</v>
      </c>
      <c r="E14" s="5" t="s">
        <v>8</v>
      </c>
      <c r="F14" s="5" t="s">
        <v>9</v>
      </c>
      <c r="G14" s="5" t="s">
        <v>10</v>
      </c>
      <c r="H14" s="5" t="s">
        <v>11</v>
      </c>
      <c r="I14" s="5" t="s">
        <v>3</v>
      </c>
      <c r="J14" s="5" t="s">
        <v>4</v>
      </c>
      <c r="K14" s="5" t="s">
        <v>5</v>
      </c>
      <c r="L14" s="5" t="s">
        <v>6</v>
      </c>
      <c r="M14" s="5" t="s">
        <v>12</v>
      </c>
      <c r="N14" s="5" t="s">
        <v>44</v>
      </c>
      <c r="O14" s="5" t="s">
        <v>13</v>
      </c>
      <c r="P14" s="5" t="s">
        <v>7</v>
      </c>
      <c r="Q14" s="5" t="s">
        <v>61</v>
      </c>
      <c r="R14" s="21" t="s">
        <v>62</v>
      </c>
      <c r="S14" s="5" t="s">
        <v>43</v>
      </c>
    </row>
    <row r="15" spans="1:19" x14ac:dyDescent="0.2">
      <c r="A15" s="12" t="str">
        <f t="shared" ref="A15:B18" si="7">A8</f>
        <v>Karina Zhu</v>
      </c>
      <c r="B15" s="12" t="str">
        <f t="shared" si="7"/>
        <v>Diocesan School for Girls</v>
      </c>
      <c r="C15" s="12">
        <v>2.4</v>
      </c>
      <c r="D15" s="12">
        <v>2.1</v>
      </c>
      <c r="E15" s="12">
        <v>2.1</v>
      </c>
      <c r="F15" s="12">
        <v>1.8</v>
      </c>
      <c r="G15" s="12">
        <v>1.7</v>
      </c>
      <c r="H15" s="12">
        <v>1.5</v>
      </c>
      <c r="I15" s="12">
        <v>3.9</v>
      </c>
      <c r="J15" s="12">
        <v>4</v>
      </c>
      <c r="K15" s="12"/>
      <c r="L15" s="12">
        <f t="shared" ref="L15:L18" si="8">AVERAGE(C15,D15)</f>
        <v>2.25</v>
      </c>
      <c r="M15" s="12">
        <f t="shared" ref="M15:M18" si="9">AVERAGE(E15,F15)</f>
        <v>1.9500000000000002</v>
      </c>
      <c r="N15" s="12">
        <f t="shared" ref="N15:N18" si="10">L15+M15</f>
        <v>4.2</v>
      </c>
      <c r="O15" s="12">
        <f t="shared" ref="O15:O18" si="11">AVERAGE(G15,H15)</f>
        <v>1.6</v>
      </c>
      <c r="P15" s="12">
        <f t="shared" ref="P15:P18" si="12">AVERAGE(I15,J15)</f>
        <v>3.95</v>
      </c>
      <c r="Q15" s="12">
        <f t="shared" ref="Q15:Q18" si="13">IF(O15+P15&gt;10,10,O15+P15)</f>
        <v>5.5500000000000007</v>
      </c>
      <c r="R15" s="12">
        <f t="shared" ref="R15:R18" si="14">10+N15-Q15-K15</f>
        <v>8.6499999999999986</v>
      </c>
      <c r="S15" s="1">
        <f>RANK(R15,$R$15:$R$18)</f>
        <v>2</v>
      </c>
    </row>
    <row r="16" spans="1:19" x14ac:dyDescent="0.2">
      <c r="A16" s="12" t="str">
        <f t="shared" si="7"/>
        <v>Bobbi-Rose Holmes</v>
      </c>
      <c r="B16" s="12" t="str">
        <f t="shared" si="7"/>
        <v>Otumoetai College</v>
      </c>
      <c r="C16" s="12">
        <v>1.9</v>
      </c>
      <c r="D16" s="12">
        <v>2.2000000000000002</v>
      </c>
      <c r="E16" s="12">
        <v>2.8</v>
      </c>
      <c r="F16" s="12">
        <v>2.6</v>
      </c>
      <c r="G16" s="12">
        <v>1.3</v>
      </c>
      <c r="H16" s="12">
        <v>1.3</v>
      </c>
      <c r="I16" s="12">
        <v>4.5</v>
      </c>
      <c r="J16" s="12">
        <v>4.2</v>
      </c>
      <c r="K16" s="12"/>
      <c r="L16" s="12">
        <f t="shared" si="8"/>
        <v>2.0499999999999998</v>
      </c>
      <c r="M16" s="12">
        <f t="shared" si="9"/>
        <v>2.7</v>
      </c>
      <c r="N16" s="12">
        <f t="shared" si="10"/>
        <v>4.75</v>
      </c>
      <c r="O16" s="12">
        <f t="shared" si="11"/>
        <v>1.3</v>
      </c>
      <c r="P16" s="12">
        <f t="shared" si="12"/>
        <v>4.3499999999999996</v>
      </c>
      <c r="Q16" s="12">
        <f t="shared" si="13"/>
        <v>5.6499999999999995</v>
      </c>
      <c r="R16" s="12">
        <f t="shared" si="14"/>
        <v>9.1000000000000014</v>
      </c>
      <c r="S16" s="1">
        <f t="shared" ref="S16:S18" si="15">RANK(R16,$R$15:$R$18)</f>
        <v>1</v>
      </c>
    </row>
    <row r="17" spans="1:19" x14ac:dyDescent="0.2">
      <c r="A17" s="12" t="str">
        <f t="shared" si="7"/>
        <v>Carlene Smith</v>
      </c>
      <c r="B17" s="12" t="str">
        <f t="shared" si="7"/>
        <v>Rosehill College</v>
      </c>
      <c r="C17" s="12">
        <v>2.2999999999999998</v>
      </c>
      <c r="D17" s="12">
        <v>2.2999999999999998</v>
      </c>
      <c r="E17" s="12">
        <v>1.8</v>
      </c>
      <c r="F17" s="12">
        <v>2</v>
      </c>
      <c r="G17" s="12">
        <v>1.6</v>
      </c>
      <c r="H17" s="12">
        <v>1.9</v>
      </c>
      <c r="I17" s="12">
        <v>4.8</v>
      </c>
      <c r="J17" s="12">
        <v>4.5</v>
      </c>
      <c r="K17" s="12"/>
      <c r="L17" s="12">
        <f t="shared" si="8"/>
        <v>2.2999999999999998</v>
      </c>
      <c r="M17" s="12">
        <f t="shared" si="9"/>
        <v>1.9</v>
      </c>
      <c r="N17" s="12">
        <f t="shared" si="10"/>
        <v>4.1999999999999993</v>
      </c>
      <c r="O17" s="12">
        <f t="shared" si="11"/>
        <v>1.75</v>
      </c>
      <c r="P17" s="12">
        <f t="shared" si="12"/>
        <v>4.6500000000000004</v>
      </c>
      <c r="Q17" s="12">
        <f t="shared" si="13"/>
        <v>6.4</v>
      </c>
      <c r="R17" s="12">
        <f t="shared" si="14"/>
        <v>7.7999999999999989</v>
      </c>
      <c r="S17" s="1">
        <f t="shared" si="15"/>
        <v>3</v>
      </c>
    </row>
    <row r="18" spans="1:19" x14ac:dyDescent="0.2">
      <c r="A18" s="12" t="str">
        <f t="shared" si="7"/>
        <v>Ella Westenberg</v>
      </c>
      <c r="B18" s="12" t="str">
        <f t="shared" si="7"/>
        <v>Tauranga Girls College</v>
      </c>
      <c r="C18" s="12">
        <v>1.5</v>
      </c>
      <c r="D18" s="12">
        <v>1.5</v>
      </c>
      <c r="E18" s="12">
        <v>1.1000000000000001</v>
      </c>
      <c r="F18" s="12">
        <v>1.1000000000000001</v>
      </c>
      <c r="G18" s="12">
        <v>2.4</v>
      </c>
      <c r="H18" s="12">
        <v>2.1</v>
      </c>
      <c r="I18" s="12">
        <v>4.0999999999999996</v>
      </c>
      <c r="J18" s="12">
        <v>3.9</v>
      </c>
      <c r="K18" s="12"/>
      <c r="L18" s="12">
        <f t="shared" si="8"/>
        <v>1.5</v>
      </c>
      <c r="M18" s="12">
        <f t="shared" si="9"/>
        <v>1.1000000000000001</v>
      </c>
      <c r="N18" s="12">
        <f t="shared" si="10"/>
        <v>2.6</v>
      </c>
      <c r="O18" s="12">
        <f t="shared" si="11"/>
        <v>2.25</v>
      </c>
      <c r="P18" s="12">
        <f t="shared" si="12"/>
        <v>4</v>
      </c>
      <c r="Q18" s="12">
        <f t="shared" si="13"/>
        <v>6.25</v>
      </c>
      <c r="R18" s="12">
        <f t="shared" si="14"/>
        <v>6.35</v>
      </c>
      <c r="S18" s="1">
        <f t="shared" si="15"/>
        <v>4</v>
      </c>
    </row>
    <row r="20" spans="1:19" x14ac:dyDescent="0.2">
      <c r="A20" s="10" t="s">
        <v>29</v>
      </c>
      <c r="B20" s="10"/>
      <c r="C20" s="10"/>
      <c r="D20" s="10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9" x14ac:dyDescent="0.2">
      <c r="A21" s="5" t="s">
        <v>0</v>
      </c>
      <c r="B21" s="5" t="s">
        <v>45</v>
      </c>
      <c r="C21" s="5" t="s">
        <v>1</v>
      </c>
      <c r="D21" s="5" t="s">
        <v>2</v>
      </c>
      <c r="E21" s="5" t="s">
        <v>8</v>
      </c>
      <c r="F21" s="5" t="s">
        <v>9</v>
      </c>
      <c r="G21" s="5" t="s">
        <v>10</v>
      </c>
      <c r="H21" s="5" t="s">
        <v>11</v>
      </c>
      <c r="I21" s="5" t="s">
        <v>3</v>
      </c>
      <c r="J21" s="5" t="s">
        <v>4</v>
      </c>
      <c r="K21" s="5" t="s">
        <v>5</v>
      </c>
      <c r="L21" s="5" t="s">
        <v>6</v>
      </c>
      <c r="M21" s="5" t="s">
        <v>12</v>
      </c>
      <c r="N21" s="5" t="s">
        <v>44</v>
      </c>
      <c r="O21" s="5" t="s">
        <v>13</v>
      </c>
      <c r="P21" s="5" t="s">
        <v>7</v>
      </c>
      <c r="Q21" s="5" t="s">
        <v>61</v>
      </c>
      <c r="R21" s="21" t="s">
        <v>62</v>
      </c>
      <c r="S21" s="5" t="s">
        <v>43</v>
      </c>
    </row>
    <row r="22" spans="1:19" x14ac:dyDescent="0.2">
      <c r="A22" s="12" t="str">
        <f t="shared" ref="A22:B25" si="16">A8</f>
        <v>Karina Zhu</v>
      </c>
      <c r="B22" s="12" t="str">
        <f t="shared" si="16"/>
        <v>Diocesan School for Girls</v>
      </c>
      <c r="C22" s="12">
        <v>2</v>
      </c>
      <c r="D22" s="12">
        <v>2</v>
      </c>
      <c r="E22" s="12">
        <v>2.2999999999999998</v>
      </c>
      <c r="F22" s="12">
        <v>2.4</v>
      </c>
      <c r="G22" s="12">
        <v>1.6</v>
      </c>
      <c r="H22" s="12">
        <v>1.5</v>
      </c>
      <c r="I22" s="12">
        <v>3.8</v>
      </c>
      <c r="J22" s="12">
        <v>3.5</v>
      </c>
      <c r="K22" s="12"/>
      <c r="L22" s="12">
        <f t="shared" ref="L22:L25" si="17">AVERAGE(C22,D22)</f>
        <v>2</v>
      </c>
      <c r="M22" s="12">
        <f t="shared" ref="M22:M25" si="18">AVERAGE(E22,F22)</f>
        <v>2.3499999999999996</v>
      </c>
      <c r="N22" s="12">
        <f t="shared" ref="N22:N25" si="19">L22+M22</f>
        <v>4.3499999999999996</v>
      </c>
      <c r="O22" s="12">
        <f t="shared" ref="O22:O25" si="20">AVERAGE(G22,H22)</f>
        <v>1.55</v>
      </c>
      <c r="P22" s="12">
        <f t="shared" ref="P22:P25" si="21">AVERAGE(I22,J22)</f>
        <v>3.65</v>
      </c>
      <c r="Q22" s="12">
        <f t="shared" ref="Q22:Q25" si="22">IF(O22+P22&gt;10,10,O22+P22)</f>
        <v>5.2</v>
      </c>
      <c r="R22" s="12">
        <f t="shared" ref="R22:R25" si="23">10+N22-Q22-K22</f>
        <v>9.1499999999999986</v>
      </c>
      <c r="S22" s="1">
        <f>RANK(R22,$R$22:$R$25)</f>
        <v>1</v>
      </c>
    </row>
    <row r="23" spans="1:19" x14ac:dyDescent="0.2">
      <c r="A23" s="12" t="str">
        <f t="shared" si="16"/>
        <v>Bobbi-Rose Holmes</v>
      </c>
      <c r="B23" s="12" t="str">
        <f t="shared" si="16"/>
        <v>Otumoetai College</v>
      </c>
      <c r="C23" s="12">
        <v>2.4</v>
      </c>
      <c r="D23" s="12">
        <v>2.4</v>
      </c>
      <c r="E23" s="12">
        <v>2</v>
      </c>
      <c r="F23" s="12">
        <v>2.2000000000000002</v>
      </c>
      <c r="G23" s="12">
        <v>1.8</v>
      </c>
      <c r="H23" s="12">
        <v>1.8</v>
      </c>
      <c r="I23" s="12">
        <v>3.9</v>
      </c>
      <c r="J23" s="12">
        <v>3.8</v>
      </c>
      <c r="K23" s="12"/>
      <c r="L23" s="12">
        <f t="shared" si="17"/>
        <v>2.4</v>
      </c>
      <c r="M23" s="12">
        <f t="shared" si="18"/>
        <v>2.1</v>
      </c>
      <c r="N23" s="12">
        <f t="shared" si="19"/>
        <v>4.5</v>
      </c>
      <c r="O23" s="12">
        <f t="shared" si="20"/>
        <v>1.8</v>
      </c>
      <c r="P23" s="12">
        <f t="shared" si="21"/>
        <v>3.8499999999999996</v>
      </c>
      <c r="Q23" s="12">
        <f t="shared" si="22"/>
        <v>5.6499999999999995</v>
      </c>
      <c r="R23" s="12">
        <f t="shared" si="23"/>
        <v>8.8500000000000014</v>
      </c>
      <c r="S23" s="1">
        <f>RANK(R23,$R$22:$R$25)</f>
        <v>2</v>
      </c>
    </row>
    <row r="24" spans="1:19" x14ac:dyDescent="0.2">
      <c r="A24" s="12" t="str">
        <f t="shared" si="16"/>
        <v>Carlene Smith</v>
      </c>
      <c r="B24" s="12" t="str">
        <f t="shared" si="16"/>
        <v>Rosehill College</v>
      </c>
      <c r="C24" s="12">
        <v>2.2999999999999998</v>
      </c>
      <c r="D24" s="12">
        <v>2.2999999999999998</v>
      </c>
      <c r="E24" s="12">
        <v>2.2999999999999998</v>
      </c>
      <c r="F24" s="12">
        <v>2.5</v>
      </c>
      <c r="G24" s="12">
        <v>2</v>
      </c>
      <c r="H24" s="12">
        <v>1.8</v>
      </c>
      <c r="I24" s="12">
        <v>4</v>
      </c>
      <c r="J24" s="12">
        <v>3.8</v>
      </c>
      <c r="K24" s="12">
        <v>0.3</v>
      </c>
      <c r="L24" s="12">
        <f t="shared" si="17"/>
        <v>2.2999999999999998</v>
      </c>
      <c r="M24" s="12">
        <f t="shared" si="18"/>
        <v>2.4</v>
      </c>
      <c r="N24" s="12">
        <f t="shared" si="19"/>
        <v>4.6999999999999993</v>
      </c>
      <c r="O24" s="12">
        <f t="shared" si="20"/>
        <v>1.9</v>
      </c>
      <c r="P24" s="12">
        <f t="shared" si="21"/>
        <v>3.9</v>
      </c>
      <c r="Q24" s="12">
        <f t="shared" si="22"/>
        <v>5.8</v>
      </c>
      <c r="R24" s="12">
        <f t="shared" si="23"/>
        <v>8.5999999999999979</v>
      </c>
      <c r="S24" s="1">
        <f>RANK(R24,$R$22:$R$25)</f>
        <v>3</v>
      </c>
    </row>
    <row r="25" spans="1:19" x14ac:dyDescent="0.2">
      <c r="A25" s="12" t="str">
        <f t="shared" si="16"/>
        <v>Ella Westenberg</v>
      </c>
      <c r="B25" s="12" t="str">
        <f t="shared" si="16"/>
        <v>Tauranga Girls College</v>
      </c>
      <c r="C25" s="12">
        <v>1.1000000000000001</v>
      </c>
      <c r="D25" s="12">
        <v>1.4</v>
      </c>
      <c r="E25" s="12">
        <v>0.9</v>
      </c>
      <c r="F25" s="12">
        <v>0.7</v>
      </c>
      <c r="G25" s="12">
        <v>2.2000000000000002</v>
      </c>
      <c r="H25" s="12">
        <v>2.4</v>
      </c>
      <c r="I25" s="12">
        <v>5.5</v>
      </c>
      <c r="J25" s="12">
        <v>5.2</v>
      </c>
      <c r="K25" s="12"/>
      <c r="L25" s="12">
        <f t="shared" si="17"/>
        <v>1.25</v>
      </c>
      <c r="M25" s="12">
        <f t="shared" si="18"/>
        <v>0.8</v>
      </c>
      <c r="N25" s="12">
        <f t="shared" si="19"/>
        <v>2.0499999999999998</v>
      </c>
      <c r="O25" s="12">
        <f t="shared" si="20"/>
        <v>2.2999999999999998</v>
      </c>
      <c r="P25" s="12">
        <f t="shared" si="21"/>
        <v>5.35</v>
      </c>
      <c r="Q25" s="12">
        <f t="shared" si="22"/>
        <v>7.6499999999999995</v>
      </c>
      <c r="R25" s="12">
        <f t="shared" si="23"/>
        <v>4.4000000000000012</v>
      </c>
      <c r="S25" s="1">
        <f>RANK(R25,$R$22:$R$25)</f>
        <v>4</v>
      </c>
    </row>
    <row r="27" spans="1:19" x14ac:dyDescent="0.2">
      <c r="A27" s="10" t="s">
        <v>28</v>
      </c>
      <c r="B27" s="10"/>
      <c r="C27" s="10"/>
      <c r="D27" s="10"/>
      <c r="E27" s="1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9" x14ac:dyDescent="0.2">
      <c r="A28" s="5" t="s">
        <v>0</v>
      </c>
      <c r="B28" s="5" t="s">
        <v>45</v>
      </c>
      <c r="C28" s="5" t="s">
        <v>1</v>
      </c>
      <c r="D28" s="5" t="s">
        <v>2</v>
      </c>
      <c r="E28" s="5" t="s">
        <v>8</v>
      </c>
      <c r="F28" s="5" t="s">
        <v>9</v>
      </c>
      <c r="G28" s="5" t="s">
        <v>10</v>
      </c>
      <c r="H28" s="5" t="s">
        <v>11</v>
      </c>
      <c r="I28" s="5" t="s">
        <v>3</v>
      </c>
      <c r="J28" s="5" t="s">
        <v>4</v>
      </c>
      <c r="K28" s="5" t="s">
        <v>5</v>
      </c>
      <c r="L28" s="5" t="s">
        <v>6</v>
      </c>
      <c r="M28" s="5" t="s">
        <v>12</v>
      </c>
      <c r="N28" s="5" t="s">
        <v>44</v>
      </c>
      <c r="O28" s="5" t="s">
        <v>13</v>
      </c>
      <c r="P28" s="5" t="s">
        <v>7</v>
      </c>
      <c r="Q28" s="5" t="s">
        <v>61</v>
      </c>
      <c r="R28" s="21" t="s">
        <v>62</v>
      </c>
      <c r="S28" s="5" t="s">
        <v>43</v>
      </c>
    </row>
    <row r="29" spans="1:19" x14ac:dyDescent="0.2">
      <c r="A29" s="12" t="str">
        <f t="shared" ref="A29:B32" si="24">A8</f>
        <v>Karina Zhu</v>
      </c>
      <c r="B29" s="12" t="str">
        <f t="shared" si="24"/>
        <v>Diocesan School for Girls</v>
      </c>
      <c r="C29" s="12">
        <v>1.9</v>
      </c>
      <c r="D29" s="12">
        <v>1.6</v>
      </c>
      <c r="E29" s="12">
        <v>0.6</v>
      </c>
      <c r="F29" s="12">
        <v>0.9</v>
      </c>
      <c r="G29" s="12">
        <v>1.7</v>
      </c>
      <c r="H29" s="12">
        <v>1.9</v>
      </c>
      <c r="I29" s="12">
        <v>4.7</v>
      </c>
      <c r="J29" s="12">
        <v>4.8</v>
      </c>
      <c r="K29" s="12"/>
      <c r="L29" s="12">
        <f t="shared" ref="L29:L32" si="25">AVERAGE(C29,D29)</f>
        <v>1.75</v>
      </c>
      <c r="M29" s="12">
        <f t="shared" ref="M29:M32" si="26">AVERAGE(E29,F29)</f>
        <v>0.75</v>
      </c>
      <c r="N29" s="12">
        <f t="shared" ref="N29:N32" si="27">L29+M29</f>
        <v>2.5</v>
      </c>
      <c r="O29" s="12">
        <f t="shared" ref="O29:O32" si="28">AVERAGE(G29,H29)</f>
        <v>1.7999999999999998</v>
      </c>
      <c r="P29" s="12">
        <f t="shared" ref="P29:P32" si="29">AVERAGE(I29,J29)</f>
        <v>4.75</v>
      </c>
      <c r="Q29" s="12">
        <f t="shared" ref="Q29:Q32" si="30">IF(O29+P29&gt;10,10,O29+P29)</f>
        <v>6.55</v>
      </c>
      <c r="R29" s="12">
        <f t="shared" ref="R29:R32" si="31">10+N29-Q29-K29</f>
        <v>5.95</v>
      </c>
      <c r="S29" s="1">
        <f>RANK(R29,$R$29:$R$32)</f>
        <v>3</v>
      </c>
    </row>
    <row r="30" spans="1:19" x14ac:dyDescent="0.2">
      <c r="A30" s="12" t="str">
        <f t="shared" si="24"/>
        <v>Bobbi-Rose Holmes</v>
      </c>
      <c r="B30" s="12" t="str">
        <f t="shared" si="24"/>
        <v>Otumoetai College</v>
      </c>
      <c r="C30" s="12">
        <v>1.8</v>
      </c>
      <c r="D30" s="12">
        <v>2.2000000000000002</v>
      </c>
      <c r="E30" s="12">
        <v>1.6</v>
      </c>
      <c r="F30" s="12">
        <v>1.5</v>
      </c>
      <c r="G30" s="12">
        <v>1.4</v>
      </c>
      <c r="H30" s="12">
        <v>1.7</v>
      </c>
      <c r="I30" s="12">
        <v>3.7</v>
      </c>
      <c r="J30" s="12">
        <v>3.8</v>
      </c>
      <c r="K30" s="12"/>
      <c r="L30" s="12">
        <f t="shared" si="25"/>
        <v>2</v>
      </c>
      <c r="M30" s="12">
        <f t="shared" si="26"/>
        <v>1.55</v>
      </c>
      <c r="N30" s="12">
        <f t="shared" si="27"/>
        <v>3.55</v>
      </c>
      <c r="O30" s="12">
        <f t="shared" si="28"/>
        <v>1.5499999999999998</v>
      </c>
      <c r="P30" s="12">
        <f t="shared" si="29"/>
        <v>3.75</v>
      </c>
      <c r="Q30" s="12">
        <f t="shared" si="30"/>
        <v>5.3</v>
      </c>
      <c r="R30" s="12">
        <f t="shared" si="31"/>
        <v>8.25</v>
      </c>
      <c r="S30" s="1">
        <f>RANK(R30,$R$29:$R$32)</f>
        <v>1</v>
      </c>
    </row>
    <row r="31" spans="1:19" x14ac:dyDescent="0.2">
      <c r="A31" s="12" t="str">
        <f t="shared" si="24"/>
        <v>Carlene Smith</v>
      </c>
      <c r="B31" s="12" t="str">
        <f t="shared" si="24"/>
        <v>Rosehill College</v>
      </c>
      <c r="C31" s="12">
        <v>1.9</v>
      </c>
      <c r="D31" s="12">
        <v>2</v>
      </c>
      <c r="E31" s="12">
        <v>1.3</v>
      </c>
      <c r="F31" s="12">
        <v>1.5</v>
      </c>
      <c r="G31" s="12">
        <v>1.8</v>
      </c>
      <c r="H31" s="12">
        <v>1.7</v>
      </c>
      <c r="I31" s="12">
        <v>3.5</v>
      </c>
      <c r="J31" s="12">
        <v>3.8</v>
      </c>
      <c r="K31" s="12"/>
      <c r="L31" s="12">
        <f t="shared" si="25"/>
        <v>1.95</v>
      </c>
      <c r="M31" s="12">
        <f t="shared" si="26"/>
        <v>1.4</v>
      </c>
      <c r="N31" s="12">
        <f t="shared" si="27"/>
        <v>3.3499999999999996</v>
      </c>
      <c r="O31" s="12">
        <f t="shared" si="28"/>
        <v>1.75</v>
      </c>
      <c r="P31" s="12">
        <f t="shared" si="29"/>
        <v>3.65</v>
      </c>
      <c r="Q31" s="12">
        <f t="shared" si="30"/>
        <v>5.4</v>
      </c>
      <c r="R31" s="12">
        <f t="shared" si="31"/>
        <v>7.9499999999999993</v>
      </c>
      <c r="S31" s="1">
        <f>RANK(R31,$R$29:$R$32)</f>
        <v>2</v>
      </c>
    </row>
    <row r="32" spans="1:19" x14ac:dyDescent="0.2">
      <c r="A32" s="12" t="str">
        <f t="shared" si="24"/>
        <v>Ella Westenberg</v>
      </c>
      <c r="B32" s="12" t="str">
        <f t="shared" si="24"/>
        <v>Tauranga Girls College</v>
      </c>
      <c r="C32" s="12">
        <v>1.1000000000000001</v>
      </c>
      <c r="D32" s="12">
        <v>1.4</v>
      </c>
      <c r="E32" s="12">
        <v>0.9</v>
      </c>
      <c r="F32" s="12">
        <v>0.6</v>
      </c>
      <c r="G32" s="12">
        <v>2</v>
      </c>
      <c r="H32" s="12">
        <v>2.1</v>
      </c>
      <c r="I32" s="12">
        <v>4.7</v>
      </c>
      <c r="J32" s="12">
        <v>4.4000000000000004</v>
      </c>
      <c r="K32" s="12"/>
      <c r="L32" s="12">
        <f t="shared" si="25"/>
        <v>1.25</v>
      </c>
      <c r="M32" s="12">
        <f t="shared" si="26"/>
        <v>0.75</v>
      </c>
      <c r="N32" s="12">
        <f t="shared" si="27"/>
        <v>2</v>
      </c>
      <c r="O32" s="12">
        <f t="shared" si="28"/>
        <v>2.0499999999999998</v>
      </c>
      <c r="P32" s="12">
        <f t="shared" si="29"/>
        <v>4.5500000000000007</v>
      </c>
      <c r="Q32" s="12">
        <f t="shared" si="30"/>
        <v>6.6000000000000005</v>
      </c>
      <c r="R32" s="12">
        <f t="shared" si="31"/>
        <v>5.3999999999999995</v>
      </c>
      <c r="S32" s="1">
        <f>RANK(R32,$R$29:$R$32)</f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0"/>
  <sheetViews>
    <sheetView topLeftCell="L1" workbookViewId="0">
      <selection activeCell="S21" sqref="S21"/>
    </sheetView>
  </sheetViews>
  <sheetFormatPr baseColWidth="10" defaultColWidth="10.83203125" defaultRowHeight="16" x14ac:dyDescent="0.2"/>
  <cols>
    <col min="1" max="2" width="15.1640625" style="7" customWidth="1"/>
    <col min="3" max="11" width="10.83203125" style="7"/>
    <col min="12" max="13" width="12.6640625" style="7" bestFit="1" customWidth="1"/>
    <col min="14" max="16" width="10.83203125" style="7"/>
    <col min="17" max="17" width="14.1640625" style="7" bestFit="1" customWidth="1"/>
    <col min="18" max="16384" width="10.83203125" style="7"/>
  </cols>
  <sheetData>
    <row r="1" spans="1:19" x14ac:dyDescent="0.2">
      <c r="A1" s="6" t="str">
        <f>'NZSS Open C'!A1</f>
        <v>New Zealand Secondary Schools Championships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9" x14ac:dyDescent="0.2">
      <c r="A2" s="6" t="str">
        <f>'NZSS Open C'!A2</f>
        <v>14th/15th September 2019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9" x14ac:dyDescent="0.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9" x14ac:dyDescent="0.2">
      <c r="A4" s="8" t="s">
        <v>19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9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9" x14ac:dyDescent="0.2">
      <c r="A6" s="10" t="s">
        <v>34</v>
      </c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2">
      <c r="A7" s="5" t="s">
        <v>0</v>
      </c>
      <c r="B7" s="5" t="s">
        <v>45</v>
      </c>
      <c r="C7" s="5" t="s">
        <v>1</v>
      </c>
      <c r="D7" s="5" t="s">
        <v>2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12</v>
      </c>
      <c r="N7" s="5" t="s">
        <v>44</v>
      </c>
      <c r="O7" s="5" t="s">
        <v>13</v>
      </c>
      <c r="P7" s="5" t="s">
        <v>7</v>
      </c>
      <c r="Q7" s="5" t="s">
        <v>61</v>
      </c>
      <c r="R7" s="21" t="s">
        <v>62</v>
      </c>
      <c r="S7" s="5" t="s">
        <v>43</v>
      </c>
    </row>
    <row r="8" spans="1:19" x14ac:dyDescent="0.2">
      <c r="A8" s="22" t="s">
        <v>122</v>
      </c>
      <c r="B8" s="23" t="s">
        <v>123</v>
      </c>
      <c r="C8" s="12">
        <v>2.8</v>
      </c>
      <c r="D8" s="12">
        <v>3.1</v>
      </c>
      <c r="E8" s="12">
        <v>2.1</v>
      </c>
      <c r="F8" s="12">
        <v>2.1</v>
      </c>
      <c r="G8" s="12">
        <v>1.5</v>
      </c>
      <c r="H8" s="12">
        <v>1.8</v>
      </c>
      <c r="I8" s="12">
        <v>3.4</v>
      </c>
      <c r="J8" s="12">
        <v>3.7</v>
      </c>
      <c r="K8" s="12"/>
      <c r="L8" s="12">
        <f t="shared" ref="L8" si="0">AVERAGE(C8,D8)</f>
        <v>2.95</v>
      </c>
      <c r="M8" s="12">
        <f t="shared" ref="M8" si="1">AVERAGE(E8,F8)</f>
        <v>2.1</v>
      </c>
      <c r="N8" s="12">
        <f t="shared" ref="N8" si="2">L8+M8</f>
        <v>5.0500000000000007</v>
      </c>
      <c r="O8" s="12">
        <f t="shared" ref="O8" si="3">AVERAGE(G8,H8)</f>
        <v>1.65</v>
      </c>
      <c r="P8" s="12">
        <f t="shared" ref="P8" si="4">AVERAGE(I8,J8)</f>
        <v>3.55</v>
      </c>
      <c r="Q8" s="12">
        <f t="shared" ref="Q8" si="5">IF(O8+P8&gt;10,10,O8+P8)</f>
        <v>5.1999999999999993</v>
      </c>
      <c r="R8" s="12">
        <f t="shared" ref="R8" si="6">10+N8-Q8-K8</f>
        <v>9.8500000000000014</v>
      </c>
      <c r="S8" s="1">
        <f>RANK(R8,$R$8:$R$8)</f>
        <v>1</v>
      </c>
    </row>
    <row r="10" spans="1:19" x14ac:dyDescent="0.2">
      <c r="A10" s="10" t="s">
        <v>33</v>
      </c>
      <c r="B10" s="10"/>
      <c r="C10" s="10"/>
      <c r="D10" s="10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9" x14ac:dyDescent="0.2">
      <c r="A11" s="5" t="s">
        <v>0</v>
      </c>
      <c r="B11" s="5" t="s">
        <v>45</v>
      </c>
      <c r="C11" s="5" t="s">
        <v>1</v>
      </c>
      <c r="D11" s="5" t="s">
        <v>2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3</v>
      </c>
      <c r="J11" s="5" t="s">
        <v>4</v>
      </c>
      <c r="K11" s="5" t="s">
        <v>5</v>
      </c>
      <c r="L11" s="5" t="s">
        <v>6</v>
      </c>
      <c r="M11" s="5" t="s">
        <v>12</v>
      </c>
      <c r="N11" s="5" t="s">
        <v>44</v>
      </c>
      <c r="O11" s="5" t="s">
        <v>13</v>
      </c>
      <c r="P11" s="5" t="s">
        <v>7</v>
      </c>
      <c r="Q11" s="5" t="s">
        <v>61</v>
      </c>
      <c r="R11" s="21" t="s">
        <v>62</v>
      </c>
      <c r="S11" s="5" t="s">
        <v>43</v>
      </c>
    </row>
    <row r="12" spans="1:19" x14ac:dyDescent="0.2">
      <c r="A12" s="12" t="str">
        <f>A8</f>
        <v>Annebell Dogger</v>
      </c>
      <c r="B12" s="12" t="str">
        <f>B8</f>
        <v>Elim Christian College</v>
      </c>
      <c r="C12" s="12">
        <v>2.6</v>
      </c>
      <c r="D12" s="12">
        <v>2.6</v>
      </c>
      <c r="E12" s="12">
        <v>1.6</v>
      </c>
      <c r="F12" s="12">
        <v>1.6</v>
      </c>
      <c r="G12" s="12">
        <v>2.2999999999999998</v>
      </c>
      <c r="H12" s="12">
        <v>2.2999999999999998</v>
      </c>
      <c r="I12" s="12">
        <v>4.9000000000000004</v>
      </c>
      <c r="J12" s="12">
        <v>4.9000000000000004</v>
      </c>
      <c r="K12" s="12"/>
      <c r="L12" s="12">
        <f t="shared" ref="L12" si="7">AVERAGE(C12,D12)</f>
        <v>2.6</v>
      </c>
      <c r="M12" s="12">
        <f t="shared" ref="M12" si="8">AVERAGE(E12,F12)</f>
        <v>1.6</v>
      </c>
      <c r="N12" s="12">
        <f t="shared" ref="N12" si="9">L12+M12</f>
        <v>4.2</v>
      </c>
      <c r="O12" s="12">
        <f t="shared" ref="O12" si="10">AVERAGE(G12,H12)</f>
        <v>2.2999999999999998</v>
      </c>
      <c r="P12" s="12">
        <f t="shared" ref="P12" si="11">AVERAGE(I12,J12)</f>
        <v>4.9000000000000004</v>
      </c>
      <c r="Q12" s="12">
        <f t="shared" ref="Q12" si="12">IF(O12+P12&gt;10,10,O12+P12)</f>
        <v>7.2</v>
      </c>
      <c r="R12" s="12">
        <f t="shared" ref="R12" si="13">10+N12-Q12-K12</f>
        <v>6.9999999999999991</v>
      </c>
      <c r="S12" s="1">
        <f>RANK(R12,$R$12:$R$12)</f>
        <v>1</v>
      </c>
    </row>
    <row r="14" spans="1:19" x14ac:dyDescent="0.2">
      <c r="A14" s="10" t="s">
        <v>32</v>
      </c>
      <c r="B14" s="10"/>
      <c r="C14" s="10"/>
      <c r="D14" s="10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9" x14ac:dyDescent="0.2">
      <c r="A15" s="5" t="s">
        <v>0</v>
      </c>
      <c r="B15" s="5" t="s">
        <v>45</v>
      </c>
      <c r="C15" s="5" t="s">
        <v>1</v>
      </c>
      <c r="D15" s="5" t="s">
        <v>2</v>
      </c>
      <c r="E15" s="5" t="s">
        <v>8</v>
      </c>
      <c r="F15" s="5" t="s">
        <v>9</v>
      </c>
      <c r="G15" s="5" t="s">
        <v>10</v>
      </c>
      <c r="H15" s="5" t="s">
        <v>11</v>
      </c>
      <c r="I15" s="5" t="s">
        <v>3</v>
      </c>
      <c r="J15" s="5" t="s">
        <v>4</v>
      </c>
      <c r="K15" s="5" t="s">
        <v>5</v>
      </c>
      <c r="L15" s="5" t="s">
        <v>6</v>
      </c>
      <c r="M15" s="5" t="s">
        <v>12</v>
      </c>
      <c r="N15" s="5" t="s">
        <v>44</v>
      </c>
      <c r="O15" s="5" t="s">
        <v>13</v>
      </c>
      <c r="P15" s="5" t="s">
        <v>7</v>
      </c>
      <c r="Q15" s="5" t="s">
        <v>61</v>
      </c>
      <c r="R15" s="21" t="s">
        <v>62</v>
      </c>
      <c r="S15" s="5" t="s">
        <v>43</v>
      </c>
    </row>
    <row r="16" spans="1:19" x14ac:dyDescent="0.2">
      <c r="A16" s="12" t="str">
        <f>A8</f>
        <v>Annebell Dogger</v>
      </c>
      <c r="B16" s="12" t="str">
        <f>B8</f>
        <v>Elim Christian College</v>
      </c>
      <c r="C16" s="12">
        <v>2.5</v>
      </c>
      <c r="D16" s="12">
        <v>3</v>
      </c>
      <c r="E16" s="12">
        <v>1.8</v>
      </c>
      <c r="F16" s="12">
        <v>1.8</v>
      </c>
      <c r="G16" s="12">
        <v>1.6</v>
      </c>
      <c r="H16" s="12">
        <v>1.4</v>
      </c>
      <c r="I16" s="12">
        <v>3.4</v>
      </c>
      <c r="J16" s="12">
        <v>3.1</v>
      </c>
      <c r="K16" s="12"/>
      <c r="L16" s="12">
        <f t="shared" ref="L16" si="14">AVERAGE(C16,D16)</f>
        <v>2.75</v>
      </c>
      <c r="M16" s="12">
        <f t="shared" ref="M16" si="15">AVERAGE(E16,F16)</f>
        <v>1.8</v>
      </c>
      <c r="N16" s="12">
        <f t="shared" ref="N16" si="16">L16+M16</f>
        <v>4.55</v>
      </c>
      <c r="O16" s="12">
        <f t="shared" ref="O16" si="17">AVERAGE(G16,H16)</f>
        <v>1.5</v>
      </c>
      <c r="P16" s="12">
        <f t="shared" ref="P16" si="18">AVERAGE(I16,J16)</f>
        <v>3.25</v>
      </c>
      <c r="Q16" s="12">
        <f t="shared" ref="Q16" si="19">IF(O16+P16&gt;10,10,O16+P16)</f>
        <v>4.75</v>
      </c>
      <c r="R16" s="12">
        <f t="shared" ref="R16" si="20">10+N16-Q16-K16</f>
        <v>9.8000000000000007</v>
      </c>
      <c r="S16" s="1">
        <f>RANK(R16,$R$16:$R$16)</f>
        <v>1</v>
      </c>
    </row>
    <row r="18" spans="1:19" x14ac:dyDescent="0.2">
      <c r="A18" s="10" t="s">
        <v>31</v>
      </c>
      <c r="B18" s="10"/>
      <c r="C18" s="10"/>
      <c r="D18" s="10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9" x14ac:dyDescent="0.2">
      <c r="A19" s="5" t="s">
        <v>0</v>
      </c>
      <c r="B19" s="5" t="s">
        <v>45</v>
      </c>
      <c r="C19" s="5" t="s">
        <v>1</v>
      </c>
      <c r="D19" s="5" t="s">
        <v>2</v>
      </c>
      <c r="E19" s="5" t="s">
        <v>8</v>
      </c>
      <c r="F19" s="5" t="s">
        <v>9</v>
      </c>
      <c r="G19" s="5" t="s">
        <v>10</v>
      </c>
      <c r="H19" s="5" t="s">
        <v>11</v>
      </c>
      <c r="I19" s="5" t="s">
        <v>3</v>
      </c>
      <c r="J19" s="5" t="s">
        <v>4</v>
      </c>
      <c r="K19" s="5" t="s">
        <v>5</v>
      </c>
      <c r="L19" s="5" t="s">
        <v>6</v>
      </c>
      <c r="M19" s="5" t="s">
        <v>12</v>
      </c>
      <c r="N19" s="5" t="s">
        <v>44</v>
      </c>
      <c r="O19" s="5" t="s">
        <v>13</v>
      </c>
      <c r="P19" s="5" t="s">
        <v>7</v>
      </c>
      <c r="Q19" s="5" t="s">
        <v>61</v>
      </c>
      <c r="R19" s="21" t="s">
        <v>62</v>
      </c>
      <c r="S19" s="5" t="s">
        <v>43</v>
      </c>
    </row>
    <row r="20" spans="1:19" x14ac:dyDescent="0.2">
      <c r="A20" s="12" t="str">
        <f>A8</f>
        <v>Annebell Dogger</v>
      </c>
      <c r="B20" s="12" t="str">
        <f>B8</f>
        <v>Elim Christian College</v>
      </c>
      <c r="C20" s="12">
        <v>2.2999999999999998</v>
      </c>
      <c r="D20" s="12">
        <v>2.6</v>
      </c>
      <c r="E20" s="12">
        <v>0.7</v>
      </c>
      <c r="F20" s="12">
        <v>0.5</v>
      </c>
      <c r="G20" s="12">
        <v>2.2000000000000002</v>
      </c>
      <c r="H20" s="12">
        <v>1.9</v>
      </c>
      <c r="I20" s="12">
        <v>4.2</v>
      </c>
      <c r="J20" s="12">
        <v>3.9</v>
      </c>
      <c r="K20" s="12"/>
      <c r="L20" s="12">
        <f t="shared" ref="L20" si="21">AVERAGE(C20,D20)</f>
        <v>2.4500000000000002</v>
      </c>
      <c r="M20" s="12">
        <f t="shared" ref="M20" si="22">AVERAGE(E20,F20)</f>
        <v>0.6</v>
      </c>
      <c r="N20" s="12">
        <f t="shared" ref="N20" si="23">L20+M20</f>
        <v>3.0500000000000003</v>
      </c>
      <c r="O20" s="12">
        <f t="shared" ref="O20" si="24">AVERAGE(G20,H20)</f>
        <v>2.0499999999999998</v>
      </c>
      <c r="P20" s="12">
        <f t="shared" ref="P20" si="25">AVERAGE(I20,J20)</f>
        <v>4.05</v>
      </c>
      <c r="Q20" s="12">
        <f t="shared" ref="Q20" si="26">IF(O20+P20&gt;10,10,O20+P20)</f>
        <v>6.1</v>
      </c>
      <c r="R20" s="12">
        <f t="shared" ref="R20" si="27">10+N20-Q20-K20</f>
        <v>6.9500000000000011</v>
      </c>
      <c r="S20" s="1">
        <f>RANK(R20,$R$20:$R$20)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Instructions</vt:lpstr>
      <vt:lpstr>NZSS Open C</vt:lpstr>
      <vt:lpstr>NZSS Special O Level 4</vt:lpstr>
      <vt:lpstr>NZSS Level 5</vt:lpstr>
      <vt:lpstr>NZSS Level 6</vt:lpstr>
      <vt:lpstr>NZSS Level 7</vt:lpstr>
      <vt:lpstr>NZSS Level 8</vt:lpstr>
      <vt:lpstr>NZSS Level 9</vt:lpstr>
      <vt:lpstr>NZSS Level 10</vt:lpstr>
      <vt:lpstr>NZSS Junior International</vt:lpstr>
      <vt:lpstr>NZSS Senior International</vt:lpstr>
      <vt:lpstr>Ind Summary</vt:lpstr>
      <vt:lpstr>'Ind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Thorby</dc:creator>
  <cp:lastModifiedBy>Erica Thorby</cp:lastModifiedBy>
  <cp:lastPrinted>2019-09-15T05:43:11Z</cp:lastPrinted>
  <dcterms:created xsi:type="dcterms:W3CDTF">2017-04-29T06:20:30Z</dcterms:created>
  <dcterms:modified xsi:type="dcterms:W3CDTF">2019-09-16T01:20:25Z</dcterms:modified>
</cp:coreProperties>
</file>